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worksheets/sheet256.xml" ContentType="application/vnd.openxmlformats-officedocument.spreadsheetml.worksheet+xml"/>
  <Override PartName="/xl/worksheets/sheet257.xml" ContentType="application/vnd.openxmlformats-officedocument.spreadsheetml.worksheet+xml"/>
  <Override PartName="/xl/worksheets/sheet258.xml" ContentType="application/vnd.openxmlformats-officedocument.spreadsheetml.worksheet+xml"/>
  <Override PartName="/xl/worksheets/sheet259.xml" ContentType="application/vnd.openxmlformats-officedocument.spreadsheetml.worksheet+xml"/>
  <Override PartName="/xl/worksheets/sheet260.xml" ContentType="application/vnd.openxmlformats-officedocument.spreadsheetml.worksheet+xml"/>
  <Override PartName="/xl/worksheets/sheet261.xml" ContentType="application/vnd.openxmlformats-officedocument.spreadsheetml.worksheet+xml"/>
  <Override PartName="/xl/worksheets/sheet262.xml" ContentType="application/vnd.openxmlformats-officedocument.spreadsheetml.worksheet+xml"/>
  <Override PartName="/xl/worksheets/sheet263.xml" ContentType="application/vnd.openxmlformats-officedocument.spreadsheetml.worksheet+xml"/>
  <Override PartName="/xl/worksheets/sheet264.xml" ContentType="application/vnd.openxmlformats-officedocument.spreadsheetml.worksheet+xml"/>
  <Override PartName="/xl/worksheets/sheet265.xml" ContentType="application/vnd.openxmlformats-officedocument.spreadsheetml.worksheet+xml"/>
  <Override PartName="/xl/worksheets/sheet266.xml" ContentType="application/vnd.openxmlformats-officedocument.spreadsheetml.worksheet+xml"/>
  <Override PartName="/xl/worksheets/sheet267.xml" ContentType="application/vnd.openxmlformats-officedocument.spreadsheetml.worksheet+xml"/>
  <Override PartName="/xl/worksheets/sheet268.xml" ContentType="application/vnd.openxmlformats-officedocument.spreadsheetml.worksheet+xml"/>
  <Override PartName="/xl/worksheets/sheet269.xml" ContentType="application/vnd.openxmlformats-officedocument.spreadsheetml.worksheet+xml"/>
  <Override PartName="/xl/worksheets/sheet270.xml" ContentType="application/vnd.openxmlformats-officedocument.spreadsheetml.worksheet+xml"/>
  <Override PartName="/xl/worksheets/sheet271.xml" ContentType="application/vnd.openxmlformats-officedocument.spreadsheetml.worksheet+xml"/>
  <Override PartName="/xl/worksheets/sheet272.xml" ContentType="application/vnd.openxmlformats-officedocument.spreadsheetml.worksheet+xml"/>
  <Override PartName="/xl/worksheets/sheet273.xml" ContentType="application/vnd.openxmlformats-officedocument.spreadsheetml.worksheet+xml"/>
  <Override PartName="/xl/worksheets/sheet274.xml" ContentType="application/vnd.openxmlformats-officedocument.spreadsheetml.worksheet+xml"/>
  <Override PartName="/xl/worksheets/sheet275.xml" ContentType="application/vnd.openxmlformats-officedocument.spreadsheetml.worksheet+xml"/>
  <Override PartName="/xl/worksheets/sheet276.xml" ContentType="application/vnd.openxmlformats-officedocument.spreadsheetml.worksheet+xml"/>
  <Override PartName="/xl/worksheets/sheet277.xml" ContentType="application/vnd.openxmlformats-officedocument.spreadsheetml.worksheet+xml"/>
  <Override PartName="/xl/worksheets/sheet278.xml" ContentType="application/vnd.openxmlformats-officedocument.spreadsheetml.worksheet+xml"/>
  <Override PartName="/xl/worksheets/sheet279.xml" ContentType="application/vnd.openxmlformats-officedocument.spreadsheetml.worksheet+xml"/>
  <Override PartName="/xl/worksheets/sheet280.xml" ContentType="application/vnd.openxmlformats-officedocument.spreadsheetml.worksheet+xml"/>
  <Override PartName="/xl/worksheets/sheet281.xml" ContentType="application/vnd.openxmlformats-officedocument.spreadsheetml.worksheet+xml"/>
  <Override PartName="/xl/worksheets/sheet282.xml" ContentType="application/vnd.openxmlformats-officedocument.spreadsheetml.worksheet+xml"/>
  <Override PartName="/xl/worksheets/sheet283.xml" ContentType="application/vnd.openxmlformats-officedocument.spreadsheetml.worksheet+xml"/>
  <Override PartName="/xl/worksheets/sheet284.xml" ContentType="application/vnd.openxmlformats-officedocument.spreadsheetml.worksheet+xml"/>
  <Override PartName="/xl/worksheets/sheet285.xml" ContentType="application/vnd.openxmlformats-officedocument.spreadsheetml.worksheet+xml"/>
  <Override PartName="/xl/worksheets/sheet286.xml" ContentType="application/vnd.openxmlformats-officedocument.spreadsheetml.worksheet+xml"/>
  <Override PartName="/xl/worksheets/sheet287.xml" ContentType="application/vnd.openxmlformats-officedocument.spreadsheetml.worksheet+xml"/>
  <Override PartName="/xl/worksheets/sheet288.xml" ContentType="application/vnd.openxmlformats-officedocument.spreadsheetml.worksheet+xml"/>
  <Override PartName="/xl/worksheets/sheet289.xml" ContentType="application/vnd.openxmlformats-officedocument.spreadsheetml.worksheet+xml"/>
  <Override PartName="/xl/worksheets/sheet290.xml" ContentType="application/vnd.openxmlformats-officedocument.spreadsheetml.worksheet+xml"/>
  <Override PartName="/xl/worksheets/sheet291.xml" ContentType="application/vnd.openxmlformats-officedocument.spreadsheetml.worksheet+xml"/>
  <Override PartName="/xl/worksheets/sheet292.xml" ContentType="application/vnd.openxmlformats-officedocument.spreadsheetml.worksheet+xml"/>
  <Override PartName="/xl/worksheets/sheet29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SẢNG MỘC MỚI\XÃ\CÔNG KHAI\CÔNG KHAI QUYẾT TOÁN\"/>
    </mc:Choice>
  </mc:AlternateContent>
  <bookViews>
    <workbookView xWindow="-108" yWindow="-108" windowWidth="19416" windowHeight="11496" firstSheet="277" activeTab="292"/>
  </bookViews>
  <sheets>
    <sheet name="foxz" sheetId="2" state="veryHidden" r:id="rId1"/>
    <sheet name="Kangatang" sheetId="19" state="veryHidden" r:id="rId2"/>
    <sheet name="Kangatang_2" sheetId="20" state="veryHidden" r:id="rId3"/>
    <sheet name="Kangatang_3" sheetId="21" state="veryHidden" r:id="rId4"/>
    <sheet name="Kangatang_4" sheetId="22" state="veryHidden" r:id="rId5"/>
    <sheet name="Kangatang_5" sheetId="23" state="veryHidden" r:id="rId6"/>
    <sheet name="Kangatang_6" sheetId="24" state="veryHidden" r:id="rId7"/>
    <sheet name="Kangatang_7" sheetId="25" state="veryHidden" r:id="rId8"/>
    <sheet name="Kangatang_8" sheetId="26" state="veryHidden" r:id="rId9"/>
    <sheet name="Kangatang_9" sheetId="27" state="veryHidden" r:id="rId10"/>
    <sheet name="Kangatang_10" sheetId="28" state="veryHidden" r:id="rId11"/>
    <sheet name="Kangatang_11" sheetId="29" state="veryHidden" r:id="rId12"/>
    <sheet name="Kangatang_12" sheetId="30" state="veryHidden" r:id="rId13"/>
    <sheet name="Kangatang_13" sheetId="31" state="veryHidden" r:id="rId14"/>
    <sheet name="Kangatang_14" sheetId="32" state="veryHidden" r:id="rId15"/>
    <sheet name="Kangatang_15" sheetId="33" state="veryHidden" r:id="rId16"/>
    <sheet name="Kangatang_16" sheetId="34" state="veryHidden" r:id="rId17"/>
    <sheet name="Kangatang_17" sheetId="35" state="veryHidden" r:id="rId18"/>
    <sheet name="Kangatang_18" sheetId="36" state="veryHidden" r:id="rId19"/>
    <sheet name="Kangatang_19" sheetId="37" state="veryHidden" r:id="rId20"/>
    <sheet name="Kangatang_20" sheetId="38" state="veryHidden" r:id="rId21"/>
    <sheet name="Kangatang_21" sheetId="39" state="veryHidden" r:id="rId22"/>
    <sheet name="Kangatang_22" sheetId="40" state="veryHidden" r:id="rId23"/>
    <sheet name="Kangatang_23" sheetId="41" state="veryHidden" r:id="rId24"/>
    <sheet name="Kangatang_24" sheetId="42" state="veryHidden" r:id="rId25"/>
    <sheet name="Kangatang_25" sheetId="43" state="veryHidden" r:id="rId26"/>
    <sheet name="Kangatang_26" sheetId="44" state="veryHidden" r:id="rId27"/>
    <sheet name="Kangatang_27" sheetId="45" state="veryHidden" r:id="rId28"/>
    <sheet name="Kangatang_28" sheetId="46" state="veryHidden" r:id="rId29"/>
    <sheet name="Kangatang_29" sheetId="47" state="veryHidden" r:id="rId30"/>
    <sheet name="Kangatang_30" sheetId="48" state="veryHidden" r:id="rId31"/>
    <sheet name="Kangatang_31" sheetId="49" state="veryHidden" r:id="rId32"/>
    <sheet name="Kangatang_32" sheetId="50" state="veryHidden" r:id="rId33"/>
    <sheet name="Kangatang_33" sheetId="51" state="veryHidden" r:id="rId34"/>
    <sheet name="Kangatang_34" sheetId="52" state="veryHidden" r:id="rId35"/>
    <sheet name="Kangatang_35" sheetId="53" state="veryHidden" r:id="rId36"/>
    <sheet name="Kangatang_36" sheetId="54" state="veryHidden" r:id="rId37"/>
    <sheet name="Kangatang_37" sheetId="55" state="veryHidden" r:id="rId38"/>
    <sheet name="Kangatang_38" sheetId="56" state="veryHidden" r:id="rId39"/>
    <sheet name="Kangatang_39" sheetId="57" state="veryHidden" r:id="rId40"/>
    <sheet name="Kangatang_40" sheetId="58" state="veryHidden" r:id="rId41"/>
    <sheet name="Kangatang_41" sheetId="59" state="veryHidden" r:id="rId42"/>
    <sheet name="Kangatang_42" sheetId="60" state="veryHidden" r:id="rId43"/>
    <sheet name="Kangatang_43" sheetId="61" state="veryHidden" r:id="rId44"/>
    <sheet name="Kangatang_44" sheetId="62" state="veryHidden" r:id="rId45"/>
    <sheet name="Kangatang_45" sheetId="63" state="veryHidden" r:id="rId46"/>
    <sheet name="Kangatang_46" sheetId="64" state="veryHidden" r:id="rId47"/>
    <sheet name="Kangatang_47" sheetId="65" state="veryHidden" r:id="rId48"/>
    <sheet name="Kangatang_48" sheetId="66" state="veryHidden" r:id="rId49"/>
    <sheet name="Kangatang_49" sheetId="67" state="veryHidden" r:id="rId50"/>
    <sheet name="Kangatang_50" sheetId="68" state="veryHidden" r:id="rId51"/>
    <sheet name="Kangatang_51" sheetId="69" state="veryHidden" r:id="rId52"/>
    <sheet name="Kangatang_52" sheetId="70" state="veryHidden" r:id="rId53"/>
    <sheet name="Kangatang_53" sheetId="71" state="veryHidden" r:id="rId54"/>
    <sheet name="Kangatang_54" sheetId="72" state="veryHidden" r:id="rId55"/>
    <sheet name="Kangatang_55" sheetId="73" state="veryHidden" r:id="rId56"/>
    <sheet name="Kangatang_56" sheetId="74" state="veryHidden" r:id="rId57"/>
    <sheet name="Kangatang_57" sheetId="75" state="veryHidden" r:id="rId58"/>
    <sheet name="Kangatang_58" sheetId="76" state="veryHidden" r:id="rId59"/>
    <sheet name="Kangatang_59" sheetId="77" state="veryHidden" r:id="rId60"/>
    <sheet name="Kangatang_60" sheetId="78" state="veryHidden" r:id="rId61"/>
    <sheet name="Kangatang_61" sheetId="79" state="veryHidden" r:id="rId62"/>
    <sheet name="Kangatang_62" sheetId="80" state="veryHidden" r:id="rId63"/>
    <sheet name="Kangatang_63" sheetId="81" state="veryHidden" r:id="rId64"/>
    <sheet name="Kangatang_64" sheetId="82" state="veryHidden" r:id="rId65"/>
    <sheet name="Kangatang_65" sheetId="83" state="veryHidden" r:id="rId66"/>
    <sheet name="Kangatang_66" sheetId="84" state="veryHidden" r:id="rId67"/>
    <sheet name="Kangatang_67" sheetId="85" state="veryHidden" r:id="rId68"/>
    <sheet name="Kangatang_68" sheetId="86" state="veryHidden" r:id="rId69"/>
    <sheet name="Kangatang_69" sheetId="87" state="veryHidden" r:id="rId70"/>
    <sheet name="Kangatang_70" sheetId="88" state="veryHidden" r:id="rId71"/>
    <sheet name="Kangatang_71" sheetId="89" state="veryHidden" r:id="rId72"/>
    <sheet name="Kangatang_72" sheetId="90" state="veryHidden" r:id="rId73"/>
    <sheet name="Kangatang_73" sheetId="91" state="veryHidden" r:id="rId74"/>
    <sheet name="Kangatang_74" sheetId="92" state="veryHidden" r:id="rId75"/>
    <sheet name="Kangatang_75" sheetId="93" state="veryHidden" r:id="rId76"/>
    <sheet name="Kangatang_76" sheetId="94" state="veryHidden" r:id="rId77"/>
    <sheet name="Kangatang_77" sheetId="95" state="veryHidden" r:id="rId78"/>
    <sheet name="Kangatang_78" sheetId="96" state="veryHidden" r:id="rId79"/>
    <sheet name="Kangatang_79" sheetId="97" state="veryHidden" r:id="rId80"/>
    <sheet name="Kangatang_80" sheetId="98" state="veryHidden" r:id="rId81"/>
    <sheet name="Kangatang_81" sheetId="99" state="veryHidden" r:id="rId82"/>
    <sheet name="Kangatang_82" sheetId="100" state="veryHidden" r:id="rId83"/>
    <sheet name="Kangatang_83" sheetId="101" state="veryHidden" r:id="rId84"/>
    <sheet name="Kangatang_84" sheetId="102" state="veryHidden" r:id="rId85"/>
    <sheet name="Kangatang_85" sheetId="103" state="veryHidden" r:id="rId86"/>
    <sheet name="Kangatang_86" sheetId="104" state="veryHidden" r:id="rId87"/>
    <sheet name="Kangatang_87" sheetId="105" state="veryHidden" r:id="rId88"/>
    <sheet name="Kangatang_88" sheetId="106" state="veryHidden" r:id="rId89"/>
    <sheet name="Kangatang_89" sheetId="107" state="veryHidden" r:id="rId90"/>
    <sheet name="Kangatang_90" sheetId="108" state="veryHidden" r:id="rId91"/>
    <sheet name="Kangatang_91" sheetId="109" state="veryHidden" r:id="rId92"/>
    <sheet name="Kangatang_92" sheetId="110" state="veryHidden" r:id="rId93"/>
    <sheet name="Kangatang_93" sheetId="111" state="veryHidden" r:id="rId94"/>
    <sheet name="Kangatang_94" sheetId="112" state="veryHidden" r:id="rId95"/>
    <sheet name="Kangatang_95" sheetId="113" state="veryHidden" r:id="rId96"/>
    <sheet name="Kangatang_96" sheetId="114" state="veryHidden" r:id="rId97"/>
    <sheet name="Kangatang_97" sheetId="115" state="veryHidden" r:id="rId98"/>
    <sheet name="Kangatang_98" sheetId="116" state="veryHidden" r:id="rId99"/>
    <sheet name="Kangatang_99" sheetId="117" state="veryHidden" r:id="rId100"/>
    <sheet name="Kangatang_100" sheetId="118" state="veryHidden" r:id="rId101"/>
    <sheet name="Kangatang_101" sheetId="119" state="veryHidden" r:id="rId102"/>
    <sheet name="Kangatang_102" sheetId="120" state="veryHidden" r:id="rId103"/>
    <sheet name="Kangatang_103" sheetId="121" state="veryHidden" r:id="rId104"/>
    <sheet name="Kangatang_104" sheetId="122" state="veryHidden" r:id="rId105"/>
    <sheet name="Kangatang_105" sheetId="123" state="veryHidden" r:id="rId106"/>
    <sheet name="Kangatang_106" sheetId="124" state="veryHidden" r:id="rId107"/>
    <sheet name="Kangatang_107" sheetId="125" state="veryHidden" r:id="rId108"/>
    <sheet name="Kangatang_108" sheetId="126" state="veryHidden" r:id="rId109"/>
    <sheet name="Kangatang_109" sheetId="127" state="veryHidden" r:id="rId110"/>
    <sheet name="Kangatang_110" sheetId="128" state="veryHidden" r:id="rId111"/>
    <sheet name="Kangatang_111" sheetId="129" state="veryHidden" r:id="rId112"/>
    <sheet name="Kangatang_112" sheetId="130" state="veryHidden" r:id="rId113"/>
    <sheet name="Kangatang_113" sheetId="131" state="veryHidden" r:id="rId114"/>
    <sheet name="Kangatang_114" sheetId="132" state="veryHidden" r:id="rId115"/>
    <sheet name="Kangatang_115" sheetId="133" state="veryHidden" r:id="rId116"/>
    <sheet name="Kangatang_116" sheetId="134" state="veryHidden" r:id="rId117"/>
    <sheet name="Kangatang_117" sheetId="135" state="veryHidden" r:id="rId118"/>
    <sheet name="Kangatang_118" sheetId="136" state="veryHidden" r:id="rId119"/>
    <sheet name="Kangatang_119" sheetId="137" state="veryHidden" r:id="rId120"/>
    <sheet name="Kangatang_120" sheetId="138" state="veryHidden" r:id="rId121"/>
    <sheet name="Kangatang_121" sheetId="139" state="veryHidden" r:id="rId122"/>
    <sheet name="Kangatang_122" sheetId="140" state="veryHidden" r:id="rId123"/>
    <sheet name="Kangatang_123" sheetId="141" state="veryHidden" r:id="rId124"/>
    <sheet name="Kangatang_124" sheetId="142" state="veryHidden" r:id="rId125"/>
    <sheet name="Kangatang_125" sheetId="143" state="veryHidden" r:id="rId126"/>
    <sheet name="Kangatang_126" sheetId="144" state="veryHidden" r:id="rId127"/>
    <sheet name="Kangatang_127" sheetId="145" state="veryHidden" r:id="rId128"/>
    <sheet name="Kangatang_128" sheetId="146" state="veryHidden" r:id="rId129"/>
    <sheet name="Kangatang_129" sheetId="147" state="veryHidden" r:id="rId130"/>
    <sheet name="Kangatang_130" sheetId="148" state="veryHidden" r:id="rId131"/>
    <sheet name="Kangatang_131" sheetId="149" state="veryHidden" r:id="rId132"/>
    <sheet name="Kangatang_132" sheetId="150" state="veryHidden" r:id="rId133"/>
    <sheet name="Kangatang_133" sheetId="151" state="veryHidden" r:id="rId134"/>
    <sheet name="Kangatang_134" sheetId="152" state="veryHidden" r:id="rId135"/>
    <sheet name="Kangatang_135" sheetId="153" state="veryHidden" r:id="rId136"/>
    <sheet name="Kangatang_136" sheetId="154" state="veryHidden" r:id="rId137"/>
    <sheet name="Kangatang_137" sheetId="155" state="veryHidden" r:id="rId138"/>
    <sheet name="Kangatang_138" sheetId="156" state="veryHidden" r:id="rId139"/>
    <sheet name="Kangatang_139" sheetId="157" state="veryHidden" r:id="rId140"/>
    <sheet name="Kangatang_140" sheetId="158" state="veryHidden" r:id="rId141"/>
    <sheet name="Kangatang_141" sheetId="159" state="veryHidden" r:id="rId142"/>
    <sheet name="Kangatang_142" sheetId="160" state="veryHidden" r:id="rId143"/>
    <sheet name="Kangatang_143" sheetId="161" state="veryHidden" r:id="rId144"/>
    <sheet name="Kangatang_144" sheetId="162" state="veryHidden" r:id="rId145"/>
    <sheet name="Kangatang_145" sheetId="163" state="veryHidden" r:id="rId146"/>
    <sheet name="Kangatang_146" sheetId="164" state="veryHidden" r:id="rId147"/>
    <sheet name="Kangatang_147" sheetId="165" state="veryHidden" r:id="rId148"/>
    <sheet name="Kangatang_148" sheetId="166" state="veryHidden" r:id="rId149"/>
    <sheet name="Kangatang_149" sheetId="167" state="veryHidden" r:id="rId150"/>
    <sheet name="Kangatang_150" sheetId="168" state="veryHidden" r:id="rId151"/>
    <sheet name="Kangatang_151" sheetId="169" state="veryHidden" r:id="rId152"/>
    <sheet name="Kangatang_152" sheetId="170" state="veryHidden" r:id="rId153"/>
    <sheet name="Kangatang_153" sheetId="171" state="veryHidden" r:id="rId154"/>
    <sheet name="Kangatang_154" sheetId="172" state="veryHidden" r:id="rId155"/>
    <sheet name="Kangatang_155" sheetId="173" state="veryHidden" r:id="rId156"/>
    <sheet name="Kangatang_156" sheetId="174" state="veryHidden" r:id="rId157"/>
    <sheet name="Kangatang_157" sheetId="175" state="veryHidden" r:id="rId158"/>
    <sheet name="Kangatang_158" sheetId="176" state="veryHidden" r:id="rId159"/>
    <sheet name="Kangatang_159" sheetId="177" state="veryHidden" r:id="rId160"/>
    <sheet name="Kangatang_160" sheetId="178" state="veryHidden" r:id="rId161"/>
    <sheet name="Kangatang_161" sheetId="179" state="veryHidden" r:id="rId162"/>
    <sheet name="Kangatang_162" sheetId="180" state="veryHidden" r:id="rId163"/>
    <sheet name="Kangatang_163" sheetId="181" state="veryHidden" r:id="rId164"/>
    <sheet name="Kangatang_164" sheetId="182" state="veryHidden" r:id="rId165"/>
    <sheet name="Kangatang_165" sheetId="183" state="veryHidden" r:id="rId166"/>
    <sheet name="Kangatang_166" sheetId="184" state="veryHidden" r:id="rId167"/>
    <sheet name="Kangatang_167" sheetId="185" state="veryHidden" r:id="rId168"/>
    <sheet name="Kangatang_168" sheetId="186" state="veryHidden" r:id="rId169"/>
    <sheet name="Kangatang_169" sheetId="187" state="veryHidden" r:id="rId170"/>
    <sheet name="Kangatang_170" sheetId="188" state="veryHidden" r:id="rId171"/>
    <sheet name="Kangatang_171" sheetId="189" state="veryHidden" r:id="rId172"/>
    <sheet name="Kangatang_172" sheetId="190" state="veryHidden" r:id="rId173"/>
    <sheet name="Kangatang_173" sheetId="191" state="veryHidden" r:id="rId174"/>
    <sheet name="Kangatang_174" sheetId="192" state="veryHidden" r:id="rId175"/>
    <sheet name="Kangatang_175" sheetId="193" state="veryHidden" r:id="rId176"/>
    <sheet name="Kangatang_176" sheetId="194" state="veryHidden" r:id="rId177"/>
    <sheet name="Kangatang_177" sheetId="195" state="veryHidden" r:id="rId178"/>
    <sheet name="Kangatang_178" sheetId="196" state="veryHidden" r:id="rId179"/>
    <sheet name="Kangatang_179" sheetId="197" state="veryHidden" r:id="rId180"/>
    <sheet name="Kangatang_180" sheetId="198" state="veryHidden" r:id="rId181"/>
    <sheet name="Kangatang_181" sheetId="199" state="veryHidden" r:id="rId182"/>
    <sheet name="Kangatang_182" sheetId="200" state="veryHidden" r:id="rId183"/>
    <sheet name="Kangatang_183" sheetId="201" state="veryHidden" r:id="rId184"/>
    <sheet name="Kangatang_184" sheetId="202" state="veryHidden" r:id="rId185"/>
    <sheet name="Kangatang_185" sheetId="203" state="veryHidden" r:id="rId186"/>
    <sheet name="Kangatang_186" sheetId="204" state="veryHidden" r:id="rId187"/>
    <sheet name="Kangatang_187" sheetId="205" state="veryHidden" r:id="rId188"/>
    <sheet name="Kangatang_188" sheetId="206" state="veryHidden" r:id="rId189"/>
    <sheet name="Kangatang_189" sheetId="207" state="veryHidden" r:id="rId190"/>
    <sheet name="Kangatang_190" sheetId="208" state="veryHidden" r:id="rId191"/>
    <sheet name="Kangatang_191" sheetId="209" state="veryHidden" r:id="rId192"/>
    <sheet name="Kangatang_192" sheetId="210" state="veryHidden" r:id="rId193"/>
    <sheet name="Kangatang_193" sheetId="211" state="veryHidden" r:id="rId194"/>
    <sheet name="Kangatang_194" sheetId="212" state="veryHidden" r:id="rId195"/>
    <sheet name="Kangatang_195" sheetId="213" state="veryHidden" r:id="rId196"/>
    <sheet name="Kangatang_196" sheetId="214" state="veryHidden" r:id="rId197"/>
    <sheet name="Kangatang_197" sheetId="215" state="veryHidden" r:id="rId198"/>
    <sheet name="Kangatang_198" sheetId="216" state="veryHidden" r:id="rId199"/>
    <sheet name="Kangatang_199" sheetId="217" state="veryHidden" r:id="rId200"/>
    <sheet name="Kangatang_200" sheetId="218" state="veryHidden" r:id="rId201"/>
    <sheet name="Kangatang_201" sheetId="219" state="veryHidden" r:id="rId202"/>
    <sheet name="Kangatang_202" sheetId="220" state="veryHidden" r:id="rId203"/>
    <sheet name="Kangatang_203" sheetId="221" state="veryHidden" r:id="rId204"/>
    <sheet name="Kangatang_204" sheetId="222" state="veryHidden" r:id="rId205"/>
    <sheet name="Kangatang_205" sheetId="223" state="veryHidden" r:id="rId206"/>
    <sheet name="Kangatang_206" sheetId="224" state="veryHidden" r:id="rId207"/>
    <sheet name="Kangatang_207" sheetId="225" state="veryHidden" r:id="rId208"/>
    <sheet name="Kangatang_208" sheetId="226" state="veryHidden" r:id="rId209"/>
    <sheet name="Kangatang_209" sheetId="227" state="veryHidden" r:id="rId210"/>
    <sheet name="Kangatang_210" sheetId="228" state="veryHidden" r:id="rId211"/>
    <sheet name="Kangatang_211" sheetId="229" state="veryHidden" r:id="rId212"/>
    <sheet name="Kangatang_212" sheetId="230" state="veryHidden" r:id="rId213"/>
    <sheet name="Kangatang_213" sheetId="231" state="veryHidden" r:id="rId214"/>
    <sheet name="Kangatang_214" sheetId="232" state="veryHidden" r:id="rId215"/>
    <sheet name="Kangatang_215" sheetId="233" state="veryHidden" r:id="rId216"/>
    <sheet name="Kangatang_216" sheetId="234" state="veryHidden" r:id="rId217"/>
    <sheet name="Kangatang_217" sheetId="235" state="veryHidden" r:id="rId218"/>
    <sheet name="Kangatang_218" sheetId="236" state="veryHidden" r:id="rId219"/>
    <sheet name="Kangatang_219" sheetId="237" state="veryHidden" r:id="rId220"/>
    <sheet name="Kangatang_220" sheetId="238" state="veryHidden" r:id="rId221"/>
    <sheet name="Kangatang_221" sheetId="239" state="veryHidden" r:id="rId222"/>
    <sheet name="Kangatang_222" sheetId="240" state="veryHidden" r:id="rId223"/>
    <sheet name="Kangatang_223" sheetId="241" state="veryHidden" r:id="rId224"/>
    <sheet name="Kangatang_224" sheetId="242" state="veryHidden" r:id="rId225"/>
    <sheet name="Kangatang_225" sheetId="243" state="veryHidden" r:id="rId226"/>
    <sheet name="Kangatang_226" sheetId="244" state="veryHidden" r:id="rId227"/>
    <sheet name="Kangatang_227" sheetId="245" state="veryHidden" r:id="rId228"/>
    <sheet name="Kangatang_228" sheetId="246" state="veryHidden" r:id="rId229"/>
    <sheet name="Kangatang_229" sheetId="247" state="veryHidden" r:id="rId230"/>
    <sheet name="Kangatang_230" sheetId="248" state="veryHidden" r:id="rId231"/>
    <sheet name="Kangatang_231" sheetId="249" state="veryHidden" r:id="rId232"/>
    <sheet name="Kangatang_232" sheetId="250" state="veryHidden" r:id="rId233"/>
    <sheet name="Kangatang_233" sheetId="251" state="veryHidden" r:id="rId234"/>
    <sheet name="Kangatang_234" sheetId="252" state="veryHidden" r:id="rId235"/>
    <sheet name="Kangatang_235" sheetId="253" state="veryHidden" r:id="rId236"/>
    <sheet name="Kangatang_236" sheetId="254" state="veryHidden" r:id="rId237"/>
    <sheet name="Kangatang_237" sheetId="255" state="veryHidden" r:id="rId238"/>
    <sheet name="Kangatang_238" sheetId="256" state="veryHidden" r:id="rId239"/>
    <sheet name="Kangatang_239" sheetId="257" state="veryHidden" r:id="rId240"/>
    <sheet name="Kangatang_240" sheetId="258" state="veryHidden" r:id="rId241"/>
    <sheet name="Kangatang_241" sheetId="259" state="veryHidden" r:id="rId242"/>
    <sheet name="Kangatang_242" sheetId="260" state="veryHidden" r:id="rId243"/>
    <sheet name="Kangatang_243" sheetId="261" state="veryHidden" r:id="rId244"/>
    <sheet name="Kangatang_244" sheetId="262" state="veryHidden" r:id="rId245"/>
    <sheet name="Kangatang_245" sheetId="263" state="veryHidden" r:id="rId246"/>
    <sheet name="Kangatang_246" sheetId="264" state="veryHidden" r:id="rId247"/>
    <sheet name="Kangatang_247" sheetId="265" state="veryHidden" r:id="rId248"/>
    <sheet name="Kangatang_248" sheetId="266" state="veryHidden" r:id="rId249"/>
    <sheet name="Kangatang_249" sheetId="267" state="veryHidden" r:id="rId250"/>
    <sheet name="Kangatang_250" sheetId="268" state="veryHidden" r:id="rId251"/>
    <sheet name="Kangatang_251" sheetId="269" state="veryHidden" r:id="rId252"/>
    <sheet name="Kangatang_252" sheetId="270" state="veryHidden" r:id="rId253"/>
    <sheet name="Kangatang_253" sheetId="271" state="veryHidden" r:id="rId254"/>
    <sheet name="Kangatang_254" sheetId="272" state="veryHidden" r:id="rId255"/>
    <sheet name="Kangatang_255" sheetId="273" state="veryHidden" r:id="rId256"/>
    <sheet name="Kangatang_256" sheetId="274" state="veryHidden" r:id="rId257"/>
    <sheet name="Kangatang_257" sheetId="275" state="veryHidden" r:id="rId258"/>
    <sheet name="Kangatang_258" sheetId="276" state="veryHidden" r:id="rId259"/>
    <sheet name="Kangatang_259" sheetId="277" state="veryHidden" r:id="rId260"/>
    <sheet name="Kangatang_260" sheetId="278" state="veryHidden" r:id="rId261"/>
    <sheet name="Kangatang_261" sheetId="279" state="veryHidden" r:id="rId262"/>
    <sheet name="Kangatang_262" sheetId="280" state="veryHidden" r:id="rId263"/>
    <sheet name="Kangatang_263" sheetId="281" state="veryHidden" r:id="rId264"/>
    <sheet name="Kangatang_264" sheetId="282" state="veryHidden" r:id="rId265"/>
    <sheet name="Kangatang_265" sheetId="283" state="veryHidden" r:id="rId266"/>
    <sheet name="Kangatang_266" sheetId="284" state="veryHidden" r:id="rId267"/>
    <sheet name="Kangatang_267" sheetId="285" state="veryHidden" r:id="rId268"/>
    <sheet name="Kangatang_268" sheetId="286" state="veryHidden" r:id="rId269"/>
    <sheet name="Kangatang_269" sheetId="287" state="veryHidden" r:id="rId270"/>
    <sheet name="Kangatang_270" sheetId="288" state="veryHidden" r:id="rId271"/>
    <sheet name="Kangatang_271" sheetId="289" state="veryHidden" r:id="rId272"/>
    <sheet name="Kangatang_272" sheetId="290" state="veryHidden" r:id="rId273"/>
    <sheet name="Kangatang_273" sheetId="291" state="veryHidden" r:id="rId274"/>
    <sheet name="Kangatang_274" sheetId="292" state="veryHidden" r:id="rId275"/>
    <sheet name="Kangatang_275" sheetId="293" state="veryHidden" r:id="rId276"/>
    <sheet name="Kangatang_276" sheetId="294" state="veryHidden" r:id="rId277"/>
    <sheet name="48" sheetId="1" r:id="rId278"/>
    <sheet name="49" sheetId="3" r:id="rId279"/>
    <sheet name="50" sheetId="4" r:id="rId280"/>
    <sheet name="51" sheetId="5" r:id="rId281"/>
    <sheet name="52" sheetId="6" r:id="rId282"/>
    <sheet name="53" sheetId="7" r:id="rId283"/>
    <sheet name="54" sheetId="8" r:id="rId284"/>
    <sheet name="55" sheetId="9" r:id="rId285"/>
    <sheet name="56" sheetId="10" r:id="rId286"/>
    <sheet name="57" sheetId="11" r:id="rId287"/>
    <sheet name="58" sheetId="12" r:id="rId288"/>
    <sheet name="59" sheetId="13" r:id="rId289"/>
    <sheet name="60" sheetId="14" r:id="rId290"/>
    <sheet name="61" sheetId="15" r:id="rId291"/>
    <sheet name="62" sheetId="16" r:id="rId292"/>
    <sheet name="63" sheetId="17" r:id="rId293"/>
  </sheets>
  <definedNames>
    <definedName name="chuong_phuluc_48" localSheetId="277">'48'!$F$1</definedName>
    <definedName name="chuong_phuluc_48_name" localSheetId="277">'48'!$A$2</definedName>
    <definedName name="chuong_phuluc_49" localSheetId="278">'49'!$E$1</definedName>
    <definedName name="chuong_phuluc_49_name" localSheetId="278">'49'!$A$2</definedName>
    <definedName name="chuong_phuluc_50" localSheetId="279">'50'!$H$1</definedName>
    <definedName name="chuong_phuluc_50_name" localSheetId="279">'50'!#REF!</definedName>
    <definedName name="chuong_phuluc_51" localSheetId="280">'51'!#REF!</definedName>
    <definedName name="chuong_phuluc_51_name" localSheetId="280">'51'!#REF!</definedName>
    <definedName name="chuong_phuluc_52" localSheetId="281">'52'!#REF!</definedName>
    <definedName name="chuong_phuluc_52_name" localSheetId="281">'52'!$A$2</definedName>
    <definedName name="chuong_phuluc_53" localSheetId="282">'53'!$I$1</definedName>
    <definedName name="chuong_phuluc_53_name" localSheetId="282">'53'!$A$2</definedName>
    <definedName name="chuong_phuluc_54" localSheetId="283">'54'!$O$1</definedName>
    <definedName name="chuong_phuluc_54_name" localSheetId="283">'54'!#REF!</definedName>
    <definedName name="chuong_phuluc_55" localSheetId="283">'54'!#REF!</definedName>
    <definedName name="chuong_phuluc_55_name" localSheetId="283">'54'!#REF!</definedName>
    <definedName name="chuong_phuluc_57" localSheetId="286">'57'!$H$1</definedName>
    <definedName name="chuong_phuluc_57_name" localSheetId="286">'57'!$A$2</definedName>
    <definedName name="chuong_phuluc_58" localSheetId="287">'58'!$N$1</definedName>
    <definedName name="chuong_phuluc_58_name" localSheetId="287">'58'!#REF!</definedName>
    <definedName name="chuong_phuluc_59" localSheetId="288">'59'!$Z$1</definedName>
    <definedName name="chuong_phuluc_59_name" localSheetId="288">'59'!$A$2</definedName>
    <definedName name="chuong_phuluc_60" localSheetId="289">'60'!$H$1</definedName>
    <definedName name="chuong_phuluc_60_name" localSheetId="289">'60'!$A$2</definedName>
    <definedName name="chuong_phuluc_62" localSheetId="291">'62'!$AB$1</definedName>
    <definedName name="chuong_phuluc_62_name" localSheetId="291">'62'!$A$2</definedName>
    <definedName name="chuong_phuluc_63" localSheetId="292">'63'!$L$1</definedName>
    <definedName name="chuong_phuluc_63_name" localSheetId="292">'63'!$A$2</definedName>
    <definedName name="_xlnm.Print_Titles" localSheetId="277">'48'!$A:$F,'48'!$6:$7</definedName>
    <definedName name="_xlnm.Print_Titles" localSheetId="278">'49'!$A:$E,'49'!$6:$6</definedName>
    <definedName name="_xlnm.Print_Titles" localSheetId="279">'50'!$A:$H,'50'!$6:$7</definedName>
    <definedName name="_xlnm.Print_Titles" localSheetId="280">'51'!$A:$E,'51'!$7:$8</definedName>
    <definedName name="_xlnm.Print_Titles" localSheetId="281">'52'!$A:$G,'52'!$7:$8</definedName>
    <definedName name="_xlnm.Print_Titles" localSheetId="285">'56'!$A:$P,'56'!$4:$4</definedName>
    <definedName name="_xlnm.Print_Titles" localSheetId="286">'57'!$A:$H,'57'!$5:$5</definedName>
    <definedName name="_xlnm.Print_Titles" localSheetId="287">'58'!$A:$Q,'58'!$7:$10</definedName>
    <definedName name="_xlnm.Print_Titles" localSheetId="289">'60'!$A:$H,'60'!$5:$6</definedName>
    <definedName name="_xlnm.Print_Titles" localSheetId="291">'62'!$A:$W,'62'!$8:$12</definedName>
    <definedName name="_xlnm.Print_Titles" localSheetId="292">'63'!$A:$L,'63'!$5:$7</definedName>
    <definedName name="tvpllink_orzgiqxtpn_27" localSheetId="280">'51'!#REF!</definedName>
    <definedName name="tvpllink_orzgiqxtpn_28" localSheetId="281">'52'!$A$10</definedName>
    <definedName name="tvpllink_orzgiqxtpn_29" localSheetId="282">'53'!#REF!</definedName>
    <definedName name="tvpllink_orzgiqxtpn_30" localSheetId="283">'54'!#REF!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4" l="1"/>
  <c r="A4" i="3"/>
  <c r="A4" i="4" s="1"/>
  <c r="A4" i="5" s="1"/>
  <c r="A4" i="6" s="1"/>
  <c r="Y100" i="16" l="1"/>
  <c r="Y95" i="16"/>
  <c r="Y90" i="16"/>
  <c r="Y85" i="16"/>
  <c r="Y80" i="16"/>
  <c r="Y77" i="16"/>
  <c r="Y65" i="16"/>
  <c r="Y61" i="16"/>
  <c r="Y59" i="16"/>
  <c r="Y56" i="16"/>
  <c r="Y51" i="16"/>
  <c r="Y50" i="16"/>
  <c r="Y37" i="16"/>
  <c r="Y36" i="16"/>
  <c r="Y35" i="16"/>
  <c r="Y34" i="16" s="1"/>
  <c r="Y33" i="16" s="1"/>
  <c r="Y32" i="16" s="1"/>
  <c r="W101" i="16" l="1"/>
  <c r="K101" i="16"/>
  <c r="Y101" i="16" s="1"/>
  <c r="W100" i="16"/>
  <c r="R99" i="16"/>
  <c r="W99" i="16" s="1"/>
  <c r="W98" i="16" s="1"/>
  <c r="Q99" i="16"/>
  <c r="Q98" i="16" s="1"/>
  <c r="P99" i="16"/>
  <c r="F99" i="16"/>
  <c r="X98" i="16"/>
  <c r="V98" i="16"/>
  <c r="U98" i="16"/>
  <c r="T98" i="16"/>
  <c r="S98" i="16"/>
  <c r="P98" i="16"/>
  <c r="M98" i="16"/>
  <c r="L98" i="16"/>
  <c r="K98" i="16"/>
  <c r="J98" i="16"/>
  <c r="I98" i="16"/>
  <c r="H98" i="16"/>
  <c r="G98" i="16"/>
  <c r="F98" i="16"/>
  <c r="W96" i="16"/>
  <c r="Q96" i="16"/>
  <c r="K96" i="16"/>
  <c r="W95" i="16"/>
  <c r="R94" i="16"/>
  <c r="W94" i="16" s="1"/>
  <c r="P94" i="16"/>
  <c r="F94" i="16"/>
  <c r="X93" i="16"/>
  <c r="V93" i="16"/>
  <c r="T93" i="16"/>
  <c r="S93" i="16"/>
  <c r="R93" i="16"/>
  <c r="P93" i="16"/>
  <c r="M93" i="16"/>
  <c r="L93" i="16"/>
  <c r="K93" i="16"/>
  <c r="J93" i="16"/>
  <c r="O93" i="16" s="1"/>
  <c r="I93" i="16"/>
  <c r="W93" i="16" s="1"/>
  <c r="H93" i="16"/>
  <c r="G93" i="16"/>
  <c r="F93" i="16"/>
  <c r="W91" i="16"/>
  <c r="Q91" i="16"/>
  <c r="K91" i="16"/>
  <c r="R89" i="16"/>
  <c r="W89" i="16" s="1"/>
  <c r="P89" i="16"/>
  <c r="F89" i="16"/>
  <c r="X88" i="16"/>
  <c r="V88" i="16"/>
  <c r="T88" i="16"/>
  <c r="S88" i="16"/>
  <c r="R88" i="16"/>
  <c r="Q88" i="16"/>
  <c r="P88" i="16"/>
  <c r="U88" i="16" s="1"/>
  <c r="M88" i="16"/>
  <c r="L88" i="16"/>
  <c r="J88" i="16"/>
  <c r="I88" i="16"/>
  <c r="W88" i="16" s="1"/>
  <c r="H88" i="16"/>
  <c r="G88" i="16"/>
  <c r="W86" i="16"/>
  <c r="Q86" i="16"/>
  <c r="K86" i="16"/>
  <c r="Y86" i="16" s="1"/>
  <c r="W84" i="16"/>
  <c r="Q84" i="16"/>
  <c r="P84" i="16"/>
  <c r="F84" i="16"/>
  <c r="F83" i="16" s="1"/>
  <c r="X83" i="16"/>
  <c r="V83" i="16"/>
  <c r="T83" i="16"/>
  <c r="S83" i="16"/>
  <c r="R83" i="16"/>
  <c r="Q83" i="16" s="1"/>
  <c r="P83" i="16"/>
  <c r="M83" i="16"/>
  <c r="L83" i="16"/>
  <c r="K83" i="16"/>
  <c r="J83" i="16"/>
  <c r="I83" i="16"/>
  <c r="W83" i="16" s="1"/>
  <c r="H83" i="16"/>
  <c r="G83" i="16"/>
  <c r="W81" i="16"/>
  <c r="Q81" i="16"/>
  <c r="K81" i="16"/>
  <c r="W79" i="16"/>
  <c r="R79" i="16"/>
  <c r="Q79" i="16"/>
  <c r="P79" i="16"/>
  <c r="P78" i="16" s="1"/>
  <c r="F79" i="16"/>
  <c r="F78" i="16" s="1"/>
  <c r="X78" i="16"/>
  <c r="V78" i="16"/>
  <c r="T78" i="16"/>
  <c r="S78" i="16"/>
  <c r="R78" i="16"/>
  <c r="Q78" i="16" s="1"/>
  <c r="M78" i="16"/>
  <c r="L78" i="16"/>
  <c r="K78" i="16"/>
  <c r="J78" i="16"/>
  <c r="I78" i="16"/>
  <c r="W78" i="16" s="1"/>
  <c r="H78" i="16"/>
  <c r="G78" i="16"/>
  <c r="W76" i="16"/>
  <c r="Q76" i="16"/>
  <c r="Y76" i="16" s="1"/>
  <c r="R74" i="16"/>
  <c r="W74" i="16" s="1"/>
  <c r="P74" i="16"/>
  <c r="F74" i="16"/>
  <c r="F73" i="16" s="1"/>
  <c r="X73" i="16"/>
  <c r="V73" i="16"/>
  <c r="T73" i="16"/>
  <c r="S73" i="16"/>
  <c r="Q73" i="16" s="1"/>
  <c r="U73" i="16" s="1"/>
  <c r="R73" i="16"/>
  <c r="P73" i="16"/>
  <c r="M73" i="16"/>
  <c r="L73" i="16"/>
  <c r="K73" i="16"/>
  <c r="J73" i="16"/>
  <c r="I73" i="16"/>
  <c r="H73" i="16"/>
  <c r="G73" i="16"/>
  <c r="W71" i="16"/>
  <c r="Q71" i="16"/>
  <c r="Y71" i="16" s="1"/>
  <c r="W70" i="16"/>
  <c r="Q70" i="16"/>
  <c r="Y70" i="16" s="1"/>
  <c r="O70" i="16"/>
  <c r="O69" i="16" s="1"/>
  <c r="R69" i="16"/>
  <c r="W69" i="16" s="1"/>
  <c r="P69" i="16"/>
  <c r="P68" i="16" s="1"/>
  <c r="J69" i="16"/>
  <c r="J68" i="16" s="1"/>
  <c r="X68" i="16"/>
  <c r="V68" i="16"/>
  <c r="T68" i="16"/>
  <c r="S68" i="16"/>
  <c r="S67" i="16" s="1"/>
  <c r="R68" i="16"/>
  <c r="Q68" i="16" s="1"/>
  <c r="O68" i="16"/>
  <c r="N68" i="16"/>
  <c r="M68" i="16"/>
  <c r="K68" i="16"/>
  <c r="I68" i="16"/>
  <c r="W68" i="16" s="1"/>
  <c r="H68" i="16"/>
  <c r="G68" i="16"/>
  <c r="F68" i="16"/>
  <c r="X67" i="16"/>
  <c r="N67" i="16"/>
  <c r="G67" i="16"/>
  <c r="E67" i="16"/>
  <c r="W64" i="16"/>
  <c r="W63" i="16" s="1"/>
  <c r="W62" i="16" s="1"/>
  <c r="Q64" i="16"/>
  <c r="K64" i="16"/>
  <c r="O64" i="16" s="1"/>
  <c r="U63" i="16"/>
  <c r="P63" i="16"/>
  <c r="L63" i="16"/>
  <c r="K63" i="16" s="1"/>
  <c r="J63" i="16"/>
  <c r="J62" i="16" s="1"/>
  <c r="F63" i="16"/>
  <c r="X62" i="16"/>
  <c r="V62" i="16"/>
  <c r="T62" i="16"/>
  <c r="S62" i="16"/>
  <c r="Q62" i="16" s="1"/>
  <c r="R62" i="16"/>
  <c r="P62" i="16"/>
  <c r="N62" i="16"/>
  <c r="M62" i="16"/>
  <c r="L62" i="16"/>
  <c r="K62" i="16" s="1"/>
  <c r="I62" i="16"/>
  <c r="H62" i="16"/>
  <c r="G62" i="16"/>
  <c r="F62" i="16"/>
  <c r="W60" i="16"/>
  <c r="Q60" i="16"/>
  <c r="Y60" i="16" s="1"/>
  <c r="W59" i="16"/>
  <c r="W58" i="16" s="1"/>
  <c r="W57" i="16" s="1"/>
  <c r="U59" i="16"/>
  <c r="O59" i="16"/>
  <c r="R58" i="16"/>
  <c r="P58" i="16"/>
  <c r="L58" i="16"/>
  <c r="K58" i="16"/>
  <c r="J58" i="16"/>
  <c r="O58" i="16" s="1"/>
  <c r="F58" i="16"/>
  <c r="F57" i="16" s="1"/>
  <c r="X57" i="16"/>
  <c r="V57" i="16"/>
  <c r="T57" i="16"/>
  <c r="S57" i="16"/>
  <c r="R57" i="16"/>
  <c r="P57" i="16"/>
  <c r="N57" i="16"/>
  <c r="M57" i="16"/>
  <c r="L57" i="16"/>
  <c r="K57" i="16"/>
  <c r="J57" i="16"/>
  <c r="I57" i="16"/>
  <c r="H57" i="16"/>
  <c r="G57" i="16"/>
  <c r="W55" i="16"/>
  <c r="U55" i="16"/>
  <c r="Q55" i="16"/>
  <c r="Y55" i="16" s="1"/>
  <c r="W54" i="16"/>
  <c r="W53" i="16" s="1"/>
  <c r="W52" i="16" s="1"/>
  <c r="Q54" i="16"/>
  <c r="U54" i="16" s="1"/>
  <c r="U53" i="16" s="1"/>
  <c r="K54" i="16"/>
  <c r="R53" i="16"/>
  <c r="P53" i="16"/>
  <c r="P52" i="16" s="1"/>
  <c r="L53" i="16"/>
  <c r="L52" i="16" s="1"/>
  <c r="J53" i="16"/>
  <c r="J52" i="16" s="1"/>
  <c r="F53" i="16"/>
  <c r="X52" i="16"/>
  <c r="V52" i="16"/>
  <c r="T52" i="16"/>
  <c r="S52" i="16"/>
  <c r="R52" i="16"/>
  <c r="N52" i="16"/>
  <c r="M52" i="16"/>
  <c r="I52" i="16"/>
  <c r="H52" i="16"/>
  <c r="G52" i="16"/>
  <c r="F52" i="16"/>
  <c r="W49" i="16"/>
  <c r="Q49" i="16"/>
  <c r="Y49" i="16" s="1"/>
  <c r="Y48" i="16" s="1"/>
  <c r="Y47" i="16" s="1"/>
  <c r="W48" i="16"/>
  <c r="W47" i="16" s="1"/>
  <c r="R48" i="16"/>
  <c r="P48" i="16"/>
  <c r="P47" i="16" s="1"/>
  <c r="F48" i="16"/>
  <c r="F47" i="16" s="1"/>
  <c r="X47" i="16"/>
  <c r="V47" i="16"/>
  <c r="T47" i="16"/>
  <c r="S47" i="16"/>
  <c r="R47" i="16"/>
  <c r="O47" i="16"/>
  <c r="N47" i="16"/>
  <c r="M47" i="16"/>
  <c r="L47" i="16"/>
  <c r="J47" i="16"/>
  <c r="I47" i="16"/>
  <c r="H47" i="16"/>
  <c r="G47" i="16"/>
  <c r="W46" i="16"/>
  <c r="Q46" i="16"/>
  <c r="U46" i="16" s="1"/>
  <c r="U43" i="16" s="1"/>
  <c r="U42" i="16" s="1"/>
  <c r="K46" i="16"/>
  <c r="Y46" i="16" s="1"/>
  <c r="W45" i="16"/>
  <c r="Q45" i="16"/>
  <c r="K45" i="16"/>
  <c r="O45" i="16" s="1"/>
  <c r="W44" i="16"/>
  <c r="Q44" i="16"/>
  <c r="K44" i="16"/>
  <c r="R43" i="16"/>
  <c r="P43" i="16"/>
  <c r="P42" i="16" s="1"/>
  <c r="L43" i="16"/>
  <c r="J43" i="16"/>
  <c r="J42" i="16" s="1"/>
  <c r="X42" i="16"/>
  <c r="X41" i="16" s="1"/>
  <c r="X40" i="16" s="1"/>
  <c r="V42" i="16"/>
  <c r="V41" i="16" s="1"/>
  <c r="T42" i="16"/>
  <c r="S42" i="16"/>
  <c r="R42" i="16"/>
  <c r="N42" i="16"/>
  <c r="N41" i="16" s="1"/>
  <c r="M42" i="16"/>
  <c r="L42" i="16"/>
  <c r="K42" i="16" s="1"/>
  <c r="I42" i="16"/>
  <c r="H42" i="16"/>
  <c r="G42" i="16"/>
  <c r="I41" i="16"/>
  <c r="E41" i="16"/>
  <c r="X35" i="16"/>
  <c r="X34" i="16" s="1"/>
  <c r="X33" i="16" s="1"/>
  <c r="X32" i="16" s="1"/>
  <c r="W35" i="16"/>
  <c r="W34" i="16" s="1"/>
  <c r="W33" i="16" s="1"/>
  <c r="W32" i="16" s="1"/>
  <c r="V35" i="16"/>
  <c r="V34" i="16" s="1"/>
  <c r="V33" i="16" s="1"/>
  <c r="V32" i="16" s="1"/>
  <c r="V28" i="16" s="1"/>
  <c r="V27" i="16" s="1"/>
  <c r="V13" i="16" s="1"/>
  <c r="V12" i="16" s="1"/>
  <c r="U35" i="16"/>
  <c r="U34" i="16" s="1"/>
  <c r="U33" i="16" s="1"/>
  <c r="U32" i="16" s="1"/>
  <c r="T35" i="16"/>
  <c r="S35" i="16"/>
  <c r="S34" i="16" s="1"/>
  <c r="S33" i="16" s="1"/>
  <c r="S32" i="16" s="1"/>
  <c r="S28" i="16" s="1"/>
  <c r="S27" i="16" s="1"/>
  <c r="S13" i="16" s="1"/>
  <c r="S12" i="16" s="1"/>
  <c r="R35" i="16"/>
  <c r="R34" i="16" s="1"/>
  <c r="R33" i="16" s="1"/>
  <c r="R32" i="16" s="1"/>
  <c r="Q35" i="16"/>
  <c r="P35" i="16"/>
  <c r="P34" i="16" s="1"/>
  <c r="P33" i="16" s="1"/>
  <c r="P32" i="16" s="1"/>
  <c r="O35" i="16"/>
  <c r="O34" i="16" s="1"/>
  <c r="O33" i="16" s="1"/>
  <c r="O32" i="16" s="1"/>
  <c r="N35" i="16"/>
  <c r="N34" i="16" s="1"/>
  <c r="N33" i="16" s="1"/>
  <c r="N32" i="16" s="1"/>
  <c r="N28" i="16" s="1"/>
  <c r="N27" i="16" s="1"/>
  <c r="N13" i="16" s="1"/>
  <c r="N12" i="16" s="1"/>
  <c r="M35" i="16"/>
  <c r="L35" i="16"/>
  <c r="L34" i="16" s="1"/>
  <c r="L33" i="16" s="1"/>
  <c r="L32" i="16" s="1"/>
  <c r="K35" i="16"/>
  <c r="J35" i="16"/>
  <c r="J34" i="16" s="1"/>
  <c r="J33" i="16" s="1"/>
  <c r="J32" i="16" s="1"/>
  <c r="I35" i="16"/>
  <c r="I34" i="16" s="1"/>
  <c r="I33" i="16" s="1"/>
  <c r="I32" i="16" s="1"/>
  <c r="I28" i="16" s="1"/>
  <c r="I27" i="16" s="1"/>
  <c r="I13" i="16" s="1"/>
  <c r="I12" i="16" s="1"/>
  <c r="H35" i="16"/>
  <c r="G35" i="16"/>
  <c r="G34" i="16" s="1"/>
  <c r="G33" i="16" s="1"/>
  <c r="G32" i="16" s="1"/>
  <c r="G28" i="16" s="1"/>
  <c r="G27" i="16" s="1"/>
  <c r="G13" i="16" s="1"/>
  <c r="G12" i="16" s="1"/>
  <c r="F35" i="16"/>
  <c r="F34" i="16" s="1"/>
  <c r="F33" i="16" s="1"/>
  <c r="F32" i="16" s="1"/>
  <c r="T34" i="16"/>
  <c r="T33" i="16" s="1"/>
  <c r="T32" i="16" s="1"/>
  <c r="T28" i="16" s="1"/>
  <c r="T27" i="16" s="1"/>
  <c r="T13" i="16" s="1"/>
  <c r="T12" i="16" s="1"/>
  <c r="Q34" i="16"/>
  <c r="Q33" i="16" s="1"/>
  <c r="Q32" i="16" s="1"/>
  <c r="M34" i="16"/>
  <c r="M33" i="16" s="1"/>
  <c r="M32" i="16" s="1"/>
  <c r="M28" i="16" s="1"/>
  <c r="M27" i="16" s="1"/>
  <c r="M13" i="16" s="1"/>
  <c r="M12" i="16" s="1"/>
  <c r="K34" i="16"/>
  <c r="K33" i="16" s="1"/>
  <c r="K32" i="16" s="1"/>
  <c r="H34" i="16"/>
  <c r="H33" i="16" s="1"/>
  <c r="H32" i="16" s="1"/>
  <c r="H28" i="16" s="1"/>
  <c r="H27" i="16" s="1"/>
  <c r="H13" i="16" s="1"/>
  <c r="H12" i="16" s="1"/>
  <c r="E33" i="16"/>
  <c r="E32" i="16" s="1"/>
  <c r="T11" i="16"/>
  <c r="N11" i="16"/>
  <c r="T67" i="16" l="1"/>
  <c r="R41" i="16"/>
  <c r="K47" i="16"/>
  <c r="E40" i="16"/>
  <c r="T41" i="16"/>
  <c r="L67" i="16"/>
  <c r="Y91" i="16"/>
  <c r="Q93" i="16"/>
  <c r="U93" i="16" s="1"/>
  <c r="U78" i="16"/>
  <c r="E28" i="16"/>
  <c r="E27" i="16" s="1"/>
  <c r="E13" i="16" s="1"/>
  <c r="E12" i="16" s="1"/>
  <c r="O83" i="16"/>
  <c r="J41" i="16"/>
  <c r="J40" i="16" s="1"/>
  <c r="J28" i="16" s="1"/>
  <c r="J27" i="16" s="1"/>
  <c r="J13" i="16" s="1"/>
  <c r="J12" i="16" s="1"/>
  <c r="P41" i="16"/>
  <c r="G41" i="16"/>
  <c r="V67" i="16"/>
  <c r="Y99" i="16"/>
  <c r="Y98" i="16" s="1"/>
  <c r="Q47" i="16"/>
  <c r="U47" i="16" s="1"/>
  <c r="U41" i="16" s="1"/>
  <c r="H41" i="16"/>
  <c r="Q53" i="16"/>
  <c r="Q52" i="16" s="1"/>
  <c r="U52" i="16" s="1"/>
  <c r="W73" i="16"/>
  <c r="W67" i="16" s="1"/>
  <c r="W40" i="16" s="1"/>
  <c r="W28" i="16" s="1"/>
  <c r="W27" i="16" s="1"/>
  <c r="W13" i="16" s="1"/>
  <c r="W12" i="16" s="1"/>
  <c r="Y81" i="16"/>
  <c r="J67" i="16"/>
  <c r="M41" i="16"/>
  <c r="Q43" i="16"/>
  <c r="Q42" i="16" s="1"/>
  <c r="Q41" i="16" s="1"/>
  <c r="Y54" i="16"/>
  <c r="H67" i="16"/>
  <c r="O73" i="16"/>
  <c r="Q94" i="16"/>
  <c r="W43" i="16"/>
  <c r="W42" i="16" s="1"/>
  <c r="W41" i="16" s="1"/>
  <c r="M67" i="16"/>
  <c r="R98" i="16"/>
  <c r="R67" i="16" s="1"/>
  <c r="R40" i="16" s="1"/>
  <c r="R28" i="16" s="1"/>
  <c r="R27" i="16" s="1"/>
  <c r="R13" i="16" s="1"/>
  <c r="R12" i="16" s="1"/>
  <c r="O62" i="16"/>
  <c r="P67" i="16"/>
  <c r="P40" i="16" s="1"/>
  <c r="P28" i="16" s="1"/>
  <c r="P27" i="16" s="1"/>
  <c r="P13" i="16" s="1"/>
  <c r="P12" i="16" s="1"/>
  <c r="U68" i="16"/>
  <c r="X28" i="16"/>
  <c r="X27" i="16" s="1"/>
  <c r="X13" i="16" s="1"/>
  <c r="X12" i="16" s="1"/>
  <c r="F41" i="16"/>
  <c r="K43" i="16"/>
  <c r="Y68" i="16"/>
  <c r="I67" i="16"/>
  <c r="Q74" i="16"/>
  <c r="Q89" i="16"/>
  <c r="Y89" i="16" s="1"/>
  <c r="Y94" i="16"/>
  <c r="O63" i="16"/>
  <c r="O54" i="16"/>
  <c r="O98" i="16"/>
  <c r="Q48" i="16"/>
  <c r="L41" i="16"/>
  <c r="L40" i="16" s="1"/>
  <c r="L28" i="16" s="1"/>
  <c r="L27" i="16" s="1"/>
  <c r="L13" i="16" s="1"/>
  <c r="L12" i="16" s="1"/>
  <c r="O46" i="16"/>
  <c r="O57" i="16"/>
  <c r="U60" i="16"/>
  <c r="U58" i="16" s="1"/>
  <c r="S41" i="16"/>
  <c r="Y62" i="16"/>
  <c r="Y64" i="16"/>
  <c r="Y63" i="16" s="1"/>
  <c r="F88" i="16"/>
  <c r="Y44" i="16"/>
  <c r="Y78" i="16"/>
  <c r="Y83" i="16"/>
  <c r="O44" i="16"/>
  <c r="K53" i="16"/>
  <c r="K52" i="16" s="1"/>
  <c r="O52" i="16" s="1"/>
  <c r="Y96" i="16"/>
  <c r="Q58" i="16"/>
  <c r="Q57" i="16" s="1"/>
  <c r="U57" i="16" s="1"/>
  <c r="U49" i="16"/>
  <c r="U48" i="16" s="1"/>
  <c r="Q69" i="16"/>
  <c r="Y42" i="16"/>
  <c r="Y45" i="16"/>
  <c r="Y79" i="16"/>
  <c r="Y84" i="16"/>
  <c r="K88" i="16"/>
  <c r="O88" i="16" s="1"/>
  <c r="U83" i="16"/>
  <c r="K41" i="16"/>
  <c r="K40" i="16" s="1"/>
  <c r="K28" i="16" s="1"/>
  <c r="K27" i="16" s="1"/>
  <c r="K13" i="16" s="1"/>
  <c r="K12" i="16" s="1"/>
  <c r="H47" i="7"/>
  <c r="D35" i="6"/>
  <c r="D34" i="6"/>
  <c r="Y93" i="16" l="1"/>
  <c r="Y52" i="16"/>
  <c r="O67" i="16"/>
  <c r="Q67" i="16"/>
  <c r="Q40" i="16" s="1"/>
  <c r="Q28" i="16" s="1"/>
  <c r="Q27" i="16" s="1"/>
  <c r="Q13" i="16" s="1"/>
  <c r="Q12" i="16" s="1"/>
  <c r="O53" i="16"/>
  <c r="O43" i="16"/>
  <c r="O42" i="16" s="1"/>
  <c r="O41" i="16" s="1"/>
  <c r="O40" i="16" s="1"/>
  <c r="O28" i="16" s="1"/>
  <c r="O27" i="16" s="1"/>
  <c r="O13" i="16" s="1"/>
  <c r="O12" i="16" s="1"/>
  <c r="Y53" i="16"/>
  <c r="Y69" i="16"/>
  <c r="U69" i="16"/>
  <c r="K67" i="16"/>
  <c r="Y43" i="16"/>
  <c r="Y57" i="16"/>
  <c r="U67" i="16"/>
  <c r="U40" i="16" s="1"/>
  <c r="U28" i="16" s="1"/>
  <c r="U27" i="16" s="1"/>
  <c r="U13" i="16" s="1"/>
  <c r="U12" i="16" s="1"/>
  <c r="F67" i="16"/>
  <c r="F40" i="16" s="1"/>
  <c r="F28" i="16" s="1"/>
  <c r="F27" i="16" s="1"/>
  <c r="F13" i="16" s="1"/>
  <c r="F12" i="16" s="1"/>
  <c r="Y88" i="16"/>
  <c r="Y58" i="16"/>
  <c r="D43" i="5"/>
  <c r="C42" i="5"/>
  <c r="C30" i="1"/>
  <c r="Y41" i="16" l="1"/>
  <c r="Y40" i="16" s="1"/>
  <c r="Y28" i="16" s="1"/>
  <c r="Y27" i="16" s="1"/>
  <c r="Y13" i="16" s="1"/>
  <c r="Y12" i="16" s="1"/>
  <c r="G11" i="13"/>
  <c r="M11" i="13"/>
  <c r="G15" i="12"/>
  <c r="N15" i="12"/>
  <c r="N16" i="12"/>
  <c r="N17" i="12"/>
  <c r="G17" i="12" s="1"/>
  <c r="N18" i="12"/>
  <c r="G18" i="12" s="1"/>
  <c r="N19" i="12"/>
  <c r="G19" i="12" s="1"/>
  <c r="N20" i="12"/>
  <c r="G20" i="12" s="1"/>
  <c r="N21" i="12"/>
  <c r="G21" i="12" s="1"/>
  <c r="N22" i="12"/>
  <c r="G22" i="12" s="1"/>
  <c r="N23" i="12"/>
  <c r="G23" i="12" s="1"/>
  <c r="N24" i="12"/>
  <c r="G24" i="12" s="1"/>
  <c r="N25" i="12"/>
  <c r="G25" i="12" s="1"/>
  <c r="N26" i="12"/>
  <c r="G26" i="12" s="1"/>
  <c r="N27" i="12"/>
  <c r="G27" i="12" s="1"/>
  <c r="N28" i="12"/>
  <c r="G28" i="12" s="1"/>
  <c r="N29" i="12"/>
  <c r="G29" i="12" s="1"/>
  <c r="N30" i="12"/>
  <c r="G30" i="12" s="1"/>
  <c r="N31" i="12"/>
  <c r="G31" i="12" s="1"/>
  <c r="N32" i="12"/>
  <c r="G32" i="12" s="1"/>
  <c r="N33" i="12"/>
  <c r="G33" i="12" s="1"/>
  <c r="N34" i="12"/>
  <c r="G34" i="12" s="1"/>
  <c r="N35" i="12"/>
  <c r="G35" i="12" s="1"/>
  <c r="N36" i="12"/>
  <c r="G36" i="12" s="1"/>
  <c r="N14" i="12"/>
  <c r="M13" i="12"/>
  <c r="O13" i="12"/>
  <c r="P13" i="12"/>
  <c r="L13" i="12"/>
  <c r="E13" i="12"/>
  <c r="C13" i="12" s="1"/>
  <c r="F13" i="12"/>
  <c r="R11" i="8"/>
  <c r="K50" i="7"/>
  <c r="E49" i="6"/>
  <c r="E47" i="5"/>
  <c r="D16" i="3"/>
  <c r="E24" i="1"/>
  <c r="E23" i="1"/>
  <c r="E25" i="1"/>
  <c r="E26" i="1"/>
  <c r="E27" i="1"/>
  <c r="E28" i="1"/>
  <c r="E19" i="1"/>
  <c r="E18" i="1"/>
  <c r="D33" i="1"/>
  <c r="E16" i="1"/>
  <c r="E14" i="1"/>
  <c r="E13" i="1" s="1"/>
  <c r="E11" i="1"/>
  <c r="D13" i="1"/>
  <c r="D9" i="1" s="1"/>
  <c r="C16" i="3"/>
  <c r="N13" i="12" l="1"/>
  <c r="G13" i="12" s="1"/>
  <c r="G16" i="12"/>
  <c r="L19" i="11"/>
  <c r="J9" i="17" l="1"/>
  <c r="L9" i="17" s="1"/>
  <c r="K10" i="17" l="1"/>
  <c r="K11" i="17"/>
  <c r="K12" i="17"/>
  <c r="K9" i="17"/>
  <c r="L10" i="17"/>
  <c r="L11" i="17"/>
  <c r="L12" i="17"/>
  <c r="D13" i="17"/>
  <c r="E13" i="17"/>
  <c r="F13" i="17"/>
  <c r="G13" i="17"/>
  <c r="H13" i="17"/>
  <c r="I13" i="17"/>
  <c r="J13" i="17"/>
  <c r="K13" i="17" l="1"/>
  <c r="L13" i="17"/>
  <c r="C13" i="17"/>
  <c r="C9" i="14" l="1"/>
  <c r="E8" i="14" l="1"/>
  <c r="H8" i="14"/>
  <c r="G8" i="14"/>
  <c r="F8" i="14"/>
  <c r="D8" i="14"/>
  <c r="C8" i="14" l="1"/>
  <c r="O10" i="13"/>
  <c r="L11" i="13"/>
  <c r="L10" i="13" s="1"/>
  <c r="E11" i="13"/>
  <c r="C11" i="13" s="1"/>
  <c r="N10" i="13"/>
  <c r="J10" i="13"/>
  <c r="I10" i="13"/>
  <c r="H10" i="13"/>
  <c r="G10" i="13"/>
  <c r="E10" i="13" s="1"/>
  <c r="F10" i="13"/>
  <c r="D10" i="13"/>
  <c r="W10" i="13" l="1"/>
  <c r="C10" i="13"/>
  <c r="W11" i="13"/>
  <c r="K11" i="13"/>
  <c r="S11" i="13" s="1"/>
  <c r="T10" i="13"/>
  <c r="U11" i="13" l="1"/>
  <c r="M10" i="13"/>
  <c r="K10" i="13" l="1"/>
  <c r="S10" i="13" s="1"/>
  <c r="U10" i="13"/>
  <c r="L11" i="11" l="1"/>
  <c r="K8" i="9" l="1"/>
  <c r="K9" i="9"/>
  <c r="K10" i="9"/>
  <c r="K11" i="9"/>
  <c r="K12" i="9"/>
  <c r="K13" i="9"/>
  <c r="K14" i="9"/>
  <c r="K15" i="9"/>
  <c r="K16" i="9"/>
  <c r="K17" i="9"/>
  <c r="K18" i="9"/>
  <c r="K7" i="9"/>
  <c r="J11" i="8"/>
  <c r="I28" i="7"/>
  <c r="I10" i="7"/>
  <c r="K10" i="7"/>
  <c r="I34" i="7"/>
  <c r="I37" i="7"/>
  <c r="I36" i="7"/>
  <c r="K37" i="7"/>
  <c r="K36" i="7"/>
  <c r="K34" i="7"/>
  <c r="I42" i="7"/>
  <c r="K42" i="7"/>
  <c r="K38" i="7" s="1"/>
  <c r="I45" i="7"/>
  <c r="K45" i="7"/>
  <c r="I43" i="7"/>
  <c r="K43" i="7"/>
  <c r="H42" i="7"/>
  <c r="N42" i="7" s="1"/>
  <c r="I49" i="7"/>
  <c r="I50" i="7"/>
  <c r="D51" i="7"/>
  <c r="D50" i="7"/>
  <c r="D49" i="7"/>
  <c r="D48" i="7"/>
  <c r="N47" i="7"/>
  <c r="N46" i="7"/>
  <c r="D44" i="7"/>
  <c r="N43" i="7"/>
  <c r="D43" i="7"/>
  <c r="L43" i="7" s="1"/>
  <c r="N41" i="7"/>
  <c r="D40" i="7"/>
  <c r="H36" i="7"/>
  <c r="D35" i="7"/>
  <c r="D33" i="7"/>
  <c r="D32" i="7"/>
  <c r="D31" i="7"/>
  <c r="D30" i="7"/>
  <c r="D29" i="7"/>
  <c r="N28" i="7"/>
  <c r="D28" i="7"/>
  <c r="L28" i="7" s="1"/>
  <c r="D27" i="7"/>
  <c r="N26" i="7"/>
  <c r="D26" i="7"/>
  <c r="L26" i="7" s="1"/>
  <c r="D25" i="7"/>
  <c r="D24" i="7"/>
  <c r="D23" i="7"/>
  <c r="D22" i="7"/>
  <c r="D21" i="7"/>
  <c r="D20" i="7"/>
  <c r="D19" i="7"/>
  <c r="D18" i="7"/>
  <c r="D17" i="7"/>
  <c r="H11" i="7"/>
  <c r="G11" i="7"/>
  <c r="J9" i="7"/>
  <c r="E29" i="6"/>
  <c r="D29" i="6"/>
  <c r="D12" i="6"/>
  <c r="E13" i="6"/>
  <c r="E12" i="6" s="1"/>
  <c r="G16" i="6"/>
  <c r="G19" i="6"/>
  <c r="G23" i="6"/>
  <c r="D13" i="6"/>
  <c r="E9" i="5"/>
  <c r="C9" i="5"/>
  <c r="E35" i="5"/>
  <c r="D35" i="5"/>
  <c r="E38" i="5"/>
  <c r="D38" i="5"/>
  <c r="E41" i="5"/>
  <c r="D41" i="5"/>
  <c r="C41" i="5" s="1"/>
  <c r="F41" i="5" s="1"/>
  <c r="F42" i="5"/>
  <c r="G42" i="5"/>
  <c r="C40" i="5"/>
  <c r="E36" i="5"/>
  <c r="G27" i="5"/>
  <c r="E10" i="4"/>
  <c r="E9" i="4" s="1"/>
  <c r="G27" i="4"/>
  <c r="G34" i="4"/>
  <c r="G36" i="4"/>
  <c r="G37" i="4"/>
  <c r="G44" i="4"/>
  <c r="D11" i="3"/>
  <c r="D22" i="1"/>
  <c r="E11" i="6" l="1"/>
  <c r="E9" i="6" s="1"/>
  <c r="E34" i="5"/>
  <c r="E33" i="5" s="1"/>
  <c r="D34" i="5"/>
  <c r="C34" i="5" s="1"/>
  <c r="E8" i="5"/>
  <c r="F10" i="4"/>
  <c r="F9" i="4" s="1"/>
  <c r="F8" i="4" s="1"/>
  <c r="D33" i="5"/>
  <c r="I9" i="7"/>
  <c r="K9" i="7"/>
  <c r="N36" i="7"/>
  <c r="H39" i="7"/>
  <c r="N39" i="7" s="1"/>
  <c r="H37" i="7"/>
  <c r="H34" i="7" s="1"/>
  <c r="D34" i="7" s="1"/>
  <c r="H45" i="7"/>
  <c r="N45" i="7" s="1"/>
  <c r="D46" i="7"/>
  <c r="L46" i="7" s="1"/>
  <c r="D42" i="7"/>
  <c r="L42" i="7" s="1"/>
  <c r="D11" i="7"/>
  <c r="H10" i="7"/>
  <c r="D36" i="7"/>
  <c r="L36" i="7" s="1"/>
  <c r="D39" i="7"/>
  <c r="L39" i="7" s="1"/>
  <c r="D47" i="7"/>
  <c r="L47" i="7" s="1"/>
  <c r="D41" i="7"/>
  <c r="L41" i="7" s="1"/>
  <c r="G29" i="6"/>
  <c r="G41" i="5"/>
  <c r="H38" i="7" l="1"/>
  <c r="N38" i="7" s="1"/>
  <c r="D45" i="7"/>
  <c r="L45" i="7" s="1"/>
  <c r="N37" i="7"/>
  <c r="D37" i="7"/>
  <c r="L37" i="7" s="1"/>
  <c r="N10" i="7"/>
  <c r="D10" i="7"/>
  <c r="L10" i="7" s="1"/>
  <c r="D38" i="7" l="1"/>
  <c r="L38" i="7" s="1"/>
  <c r="N34" i="7" l="1"/>
  <c r="H9" i="7"/>
  <c r="L34" i="7"/>
  <c r="D9" i="7" l="1"/>
  <c r="L9" i="7" s="1"/>
  <c r="N9" i="7"/>
  <c r="E33" i="1" l="1"/>
  <c r="E30" i="1"/>
  <c r="D29" i="1"/>
  <c r="D21" i="1" l="1"/>
  <c r="D43" i="1" s="1"/>
  <c r="E43" i="1" s="1"/>
  <c r="F16" i="1"/>
  <c r="F14" i="1"/>
  <c r="E17" i="1"/>
  <c r="E20" i="1"/>
  <c r="E31" i="1"/>
  <c r="H7" i="9" l="1"/>
  <c r="G12" i="6"/>
  <c r="G41" i="6"/>
  <c r="D31" i="5"/>
  <c r="F24" i="1"/>
  <c r="C29" i="1"/>
  <c r="E29" i="1" s="1"/>
  <c r="C22" i="1"/>
  <c r="C13" i="1"/>
  <c r="F13" i="1" s="1"/>
  <c r="C10" i="1"/>
  <c r="C32" i="1"/>
  <c r="F22" i="1" l="1"/>
  <c r="E22" i="1"/>
  <c r="D11" i="6"/>
  <c r="F29" i="1"/>
  <c r="C21" i="1"/>
  <c r="E21" i="1" s="1"/>
  <c r="C9" i="1"/>
  <c r="F9" i="1" l="1"/>
  <c r="E9" i="1"/>
  <c r="D9" i="6"/>
  <c r="G9" i="6" s="1"/>
  <c r="F11" i="6"/>
  <c r="F9" i="6"/>
  <c r="C10" i="4" l="1"/>
  <c r="C9" i="4" s="1"/>
  <c r="C8" i="4" s="1"/>
  <c r="D12" i="4"/>
  <c r="D13" i="4"/>
  <c r="D14" i="4"/>
  <c r="D15" i="4"/>
  <c r="D16" i="4"/>
  <c r="D17" i="4"/>
  <c r="D18" i="4"/>
  <c r="D19" i="4"/>
  <c r="D20" i="4"/>
  <c r="D21" i="4"/>
  <c r="D22" i="4"/>
  <c r="D23" i="4"/>
  <c r="D24" i="4"/>
  <c r="D25" i="4"/>
  <c r="D26" i="4"/>
  <c r="D27" i="4"/>
  <c r="H27" i="4" s="1"/>
  <c r="D28" i="4"/>
  <c r="H28" i="4" s="1"/>
  <c r="D29" i="4"/>
  <c r="H29" i="4" s="1"/>
  <c r="D30" i="4"/>
  <c r="H30" i="4" s="1"/>
  <c r="D31" i="4"/>
  <c r="H31" i="4" s="1"/>
  <c r="D32" i="4"/>
  <c r="H32" i="4" s="1"/>
  <c r="D33" i="4"/>
  <c r="H33" i="4" s="1"/>
  <c r="D34" i="4"/>
  <c r="H34" i="4" s="1"/>
  <c r="D35" i="4"/>
  <c r="D36" i="4"/>
  <c r="D37" i="4"/>
  <c r="D38" i="4"/>
  <c r="D39" i="4"/>
  <c r="H39" i="4" s="1"/>
  <c r="D40" i="4"/>
  <c r="H40" i="4" s="1"/>
  <c r="D41" i="4"/>
  <c r="H41" i="4" s="1"/>
  <c r="D42" i="4"/>
  <c r="D43" i="4"/>
  <c r="D44" i="4"/>
  <c r="H44" i="4" s="1"/>
  <c r="D45" i="4"/>
  <c r="D46" i="4"/>
  <c r="D47" i="4"/>
  <c r="D48" i="4"/>
  <c r="D49" i="4"/>
  <c r="D50" i="4"/>
  <c r="D51" i="4"/>
  <c r="D52" i="4"/>
  <c r="D53" i="4"/>
  <c r="D54" i="4"/>
  <c r="D55" i="4"/>
  <c r="H55" i="4" s="1"/>
  <c r="D56" i="4"/>
  <c r="D57" i="4"/>
  <c r="D58" i="4"/>
  <c r="D59" i="4"/>
  <c r="D60" i="4"/>
  <c r="D61" i="4"/>
  <c r="D62" i="4"/>
  <c r="D63" i="4"/>
  <c r="D64" i="4"/>
  <c r="D65" i="4"/>
  <c r="D66" i="4"/>
  <c r="D67" i="4"/>
  <c r="D68" i="4"/>
  <c r="D69" i="4"/>
  <c r="D70" i="4"/>
  <c r="D11" i="4"/>
  <c r="E28" i="4"/>
  <c r="G28" i="4" s="1"/>
  <c r="E29" i="4"/>
  <c r="G29" i="4" s="1"/>
  <c r="E30" i="4"/>
  <c r="G30" i="4" s="1"/>
  <c r="E31" i="4"/>
  <c r="G31" i="4" s="1"/>
  <c r="E32" i="4"/>
  <c r="G32" i="4" s="1"/>
  <c r="E33" i="4"/>
  <c r="G33" i="4" s="1"/>
  <c r="H36" i="4"/>
  <c r="H37" i="4"/>
  <c r="E38" i="4"/>
  <c r="G38" i="4" s="1"/>
  <c r="H38" i="4"/>
  <c r="E39" i="4"/>
  <c r="G39" i="4" s="1"/>
  <c r="E40" i="4"/>
  <c r="G40" i="4" s="1"/>
  <c r="E41" i="4"/>
  <c r="G41" i="4" s="1"/>
  <c r="E8" i="4" l="1"/>
  <c r="G8" i="4" s="1"/>
  <c r="D10" i="4"/>
  <c r="D9" i="4" l="1"/>
  <c r="H10" i="4"/>
  <c r="F47" i="6"/>
  <c r="F46" i="6"/>
  <c r="F45" i="6"/>
  <c r="F41" i="6"/>
  <c r="G40" i="6"/>
  <c r="G39" i="6"/>
  <c r="F39" i="6"/>
  <c r="G38" i="6"/>
  <c r="F38" i="6"/>
  <c r="G37" i="6"/>
  <c r="G35" i="6"/>
  <c r="F35" i="6"/>
  <c r="F34" i="6"/>
  <c r="G32" i="6"/>
  <c r="F32" i="6"/>
  <c r="F29" i="6"/>
  <c r="F28" i="6"/>
  <c r="F27" i="6"/>
  <c r="F26" i="6"/>
  <c r="F25" i="6"/>
  <c r="F24" i="6"/>
  <c r="F23" i="6"/>
  <c r="F22" i="6"/>
  <c r="F20" i="6"/>
  <c r="F19" i="6"/>
  <c r="F18" i="6"/>
  <c r="F17" i="6"/>
  <c r="F16" i="6"/>
  <c r="F15" i="6"/>
  <c r="F14" i="6"/>
  <c r="G13" i="6"/>
  <c r="F13" i="6"/>
  <c r="F12" i="6"/>
  <c r="G43" i="5"/>
  <c r="C43" i="5"/>
  <c r="F43" i="5" s="1"/>
  <c r="G40" i="5"/>
  <c r="G38" i="5"/>
  <c r="C38" i="5"/>
  <c r="F38" i="5" s="1"/>
  <c r="C36" i="5"/>
  <c r="F36" i="5" s="1"/>
  <c r="G35" i="5"/>
  <c r="C35" i="5"/>
  <c r="F35" i="5" s="1"/>
  <c r="G33" i="5"/>
  <c r="C27" i="5"/>
  <c r="F27" i="5" s="1"/>
  <c r="C26" i="5"/>
  <c r="C23" i="5"/>
  <c r="C22" i="5"/>
  <c r="C20" i="5"/>
  <c r="C19" i="5"/>
  <c r="C18" i="5"/>
  <c r="C17" i="5"/>
  <c r="C16" i="5"/>
  <c r="C15" i="5"/>
  <c r="C12" i="5"/>
  <c r="G10" i="4"/>
  <c r="G9" i="4"/>
  <c r="E17" i="3"/>
  <c r="E13" i="3"/>
  <c r="E12" i="3"/>
  <c r="D9" i="3"/>
  <c r="D23" i="3" s="1"/>
  <c r="C11" i="3"/>
  <c r="C9" i="3" s="1"/>
  <c r="D8" i="4" l="1"/>
  <c r="H8" i="4" s="1"/>
  <c r="H9" i="4"/>
  <c r="E16" i="3"/>
  <c r="G11" i="6"/>
  <c r="F30" i="6"/>
  <c r="G31" i="5"/>
  <c r="C33" i="5"/>
  <c r="G36" i="5"/>
  <c r="C37" i="5"/>
  <c r="F40" i="5"/>
  <c r="G30" i="6"/>
  <c r="F37" i="6"/>
  <c r="F48" i="6"/>
  <c r="F33" i="6"/>
  <c r="F31" i="6"/>
  <c r="F40" i="6"/>
  <c r="F49" i="6"/>
  <c r="F21" i="6"/>
  <c r="F36" i="6"/>
  <c r="F44" i="6"/>
  <c r="F31" i="5"/>
  <c r="C11" i="5"/>
  <c r="D9" i="5"/>
  <c r="E9" i="3"/>
  <c r="E11" i="3"/>
  <c r="F33" i="5" l="1"/>
  <c r="C8" i="5"/>
  <c r="G9" i="5"/>
  <c r="D8" i="5"/>
  <c r="G8" i="5" s="1"/>
  <c r="F9" i="5" l="1"/>
  <c r="F8" i="5" l="1"/>
  <c r="E32" i="1" l="1"/>
  <c r="F21" i="1" l="1"/>
  <c r="Y73" i="16"/>
  <c r="Y75" i="16"/>
  <c r="Y74" i="16"/>
</calcChain>
</file>

<file path=xl/sharedStrings.xml><?xml version="1.0" encoding="utf-8"?>
<sst xmlns="http://schemas.openxmlformats.org/spreadsheetml/2006/main" count="1811" uniqueCount="633">
  <si>
    <t>Biểu mẫu số 48</t>
  </si>
  <si>
    <t>STT</t>
  </si>
  <si>
    <t>Dự toán</t>
  </si>
  <si>
    <t>Quyết toán</t>
  </si>
  <si>
    <t>So sánh</t>
  </si>
  <si>
    <t>Tuyệt đối</t>
  </si>
  <si>
    <t>Tương đối (%)</t>
  </si>
  <si>
    <t>A</t>
  </si>
  <si>
    <t>B</t>
  </si>
  <si>
    <t>3=2-1</t>
  </si>
  <si>
    <t>4=2/1</t>
  </si>
  <si>
    <t>TỔNG NGUỒN THU NSĐP</t>
  </si>
  <si>
    <t>I</t>
  </si>
  <si>
    <t>Thu NSĐP được hưởng theo phân cấp</t>
  </si>
  <si>
    <t>-</t>
  </si>
  <si>
    <t>Thu NSĐP hưởng từ các khoản thu phân chia</t>
  </si>
  <si>
    <t>II</t>
  </si>
  <si>
    <t>Thu bổ sung cân đối ngân sách</t>
  </si>
  <si>
    <t>Thu bổ sung có mục tiêu</t>
  </si>
  <si>
    <t>III</t>
  </si>
  <si>
    <t>IV</t>
  </si>
  <si>
    <t>Thu kết dư</t>
  </si>
  <si>
    <t>V</t>
  </si>
  <si>
    <t>Thu chuyển nguồn từ năm trước chuyển sang</t>
  </si>
  <si>
    <t>TỔNG CHI NSĐP</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</si>
  <si>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</si>
  <si>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</si>
  <si>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</si>
  <si>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</si>
  <si>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</si>
  <si>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</si>
  <si>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</si>
  <si>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</si>
  <si>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</si>
  <si>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Chi chuyển nguồn sang năm sau</t>
  </si>
  <si>
    <t>C</t>
  </si>
  <si>
    <t>BỘI CHI NSĐP/BỘI THU NSĐP/KẾT DƯ NSĐP</t>
  </si>
  <si>
    <t>D</t>
  </si>
  <si>
    <t>CHI TRẢ NỢ GỐC CỦA NSĐP</t>
  </si>
  <si>
    <t>Từ nguồn vay để trả nợ gốc</t>
  </si>
  <si>
    <t>Từ nguồn bội thu, tăng thu, tiết kiệm chi, kết dư ngân sách cấp tỉnh</t>
  </si>
  <si>
    <t>E</t>
  </si>
  <si>
    <t>TỔNG MỨC VAY CỦA NSĐP</t>
  </si>
  <si>
    <t>Vay để bù đắp bội chi</t>
  </si>
  <si>
    <t>Vay để trả nợ gốc</t>
  </si>
  <si>
    <t>G</t>
  </si>
  <si>
    <t>TỔNG MỨC DƯ NỢ VAY CUỐI NĂM CỦA NSĐP</t>
  </si>
  <si>
    <t>Biểu mẫu số 49</t>
  </si>
  <si>
    <t>Nội dung</t>
  </si>
  <si>
    <t>So sánh (%)</t>
  </si>
  <si>
    <t>Nguồn thu ngân sách</t>
  </si>
  <si>
    <t>Thu ngân sách được hưởng theo phân cấp</t>
  </si>
  <si>
    <t>Thu bổ sung từ ngân sách cấp trên</t>
  </si>
  <si>
    <t>Bổ sung cân đối ngân sách</t>
  </si>
  <si>
    <t>Bổ sung có mục tiêu</t>
  </si>
  <si>
    <t>Chi ngân sách</t>
  </si>
  <si>
    <t>Chi bổ sung cho ngân sách cấp dưới</t>
  </si>
  <si>
    <t>Chi bổ sung cân đối ngân sách</t>
  </si>
  <si>
    <t>Chi bổ sung có mục tiêu</t>
  </si>
  <si>
    <t>Chi bổ sung cho ngân sách cấp dưới (2)</t>
  </si>
  <si>
    <t>Kết dư</t>
  </si>
  <si>
    <t>Biểu mẫu số 50</t>
  </si>
  <si>
    <t>Tổng thu NSNN</t>
  </si>
  <si>
    <t>Thu NSĐP</t>
  </si>
  <si>
    <t>Thuế thu nhập cá nhân</t>
  </si>
  <si>
    <t>Thuế bảo vệ môi trường</t>
  </si>
  <si>
    <t>Lệ phí trước bạ</t>
  </si>
  <si>
    <t>Thuế sử dụng đất nông nghiệp</t>
  </si>
  <si>
    <t>Thuế sử dụng đất phi nông nghiệp</t>
  </si>
  <si>
    <t>Thu từ hoạt động xổ số kiến thiết</t>
  </si>
  <si>
    <t>Thu khác ngân sách</t>
  </si>
  <si>
    <t>Thuế xuất khẩu</t>
  </si>
  <si>
    <t>Thuế nhập khẩu</t>
  </si>
  <si>
    <t>Thu khác</t>
  </si>
  <si>
    <t>Chi đầu tư từ nguồn thu xổ số kiến thiết</t>
  </si>
  <si>
    <t>Chi khoa học và công nghệ</t>
  </si>
  <si>
    <t>VI</t>
  </si>
  <si>
    <t>Chi quốc phòng</t>
  </si>
  <si>
    <t>Chi y tế, dân số và gia đình</t>
  </si>
  <si>
    <t>Chi phát thanh, truyền hình, thông tấn</t>
  </si>
  <si>
    <t>Chi thể dục thể thao</t>
  </si>
  <si>
    <t>Chi bảo vệ môi trường</t>
  </si>
  <si>
    <t>Chi các hoạt động kinh tế</t>
  </si>
  <si>
    <t>Chi bảo đảm xã hội</t>
  </si>
  <si>
    <t>Bao gồm</t>
  </si>
  <si>
    <t>Tên đơn vị</t>
  </si>
  <si>
    <t>Tổng số</t>
  </si>
  <si>
    <t>TỔNG SỐ</t>
  </si>
  <si>
    <t>Biểu mẫu số 55</t>
  </si>
  <si>
    <t>Trong đó</t>
  </si>
  <si>
    <t>Hủy bỏ</t>
  </si>
  <si>
    <t>Tên đơn vị (1)</t>
  </si>
  <si>
    <t>Chi CTMTQG</t>
  </si>
  <si>
    <t>Biểu mẫu số 59</t>
  </si>
  <si>
    <t>So sách (%)</t>
  </si>
  <si>
    <t>Gồm</t>
  </si>
  <si>
    <t>Vốn đầu tư để thực hiện các CTMT, nhiệm vụ</t>
  </si>
  <si>
    <t>Vốn sự nghiệp thực hiện các chế độ, chính sách</t>
  </si>
  <si>
    <t>Vốn thực hiện các CTMT quốc gia</t>
  </si>
  <si>
    <t>Vốn ngoài nước</t>
  </si>
  <si>
    <t>Vốn trong nước</t>
  </si>
  <si>
    <t>3=4+5</t>
  </si>
  <si>
    <t>11=12+13</t>
  </si>
  <si>
    <t>17=9/1</t>
  </si>
  <si>
    <t>18=10/2</t>
  </si>
  <si>
    <t>19=11/3</t>
  </si>
  <si>
    <t>20=12/4</t>
  </si>
  <si>
    <t>21=13/5</t>
  </si>
  <si>
    <t>22=14/6</t>
  </si>
  <si>
    <t>23=15/7</t>
  </si>
  <si>
    <t>24=16/8</t>
  </si>
  <si>
    <t>Biểu mẫu số 60</t>
  </si>
  <si>
    <t>Tổng thu NSĐP</t>
  </si>
  <si>
    <t>Thu NSĐP hưởng theo phân cấp</t>
  </si>
  <si>
    <t>Số bổ sung thực hiện cải cách tiền lương</t>
  </si>
  <si>
    <t>Thu từ kết dư năm trước</t>
  </si>
  <si>
    <t>Ngân sách xã</t>
  </si>
  <si>
    <t>Biểu mẫu số 63</t>
  </si>
  <si>
    <t>Tên Quỹ</t>
  </si>
  <si>
    <t>Tổng nguồn vốn phát sinh trong năm</t>
  </si>
  <si>
    <t>Tổng sử dụng nguồn vốn trong năm</t>
  </si>
  <si>
    <t>Chênh lệch nguồn trong năm</t>
  </si>
  <si>
    <t>5=2-4</t>
  </si>
  <si>
    <t>9=6-8</t>
  </si>
  <si>
    <t>10=1+6-8</t>
  </si>
  <si>
    <t>1</t>
  </si>
  <si>
    <t>0</t>
  </si>
  <si>
    <t>2</t>
  </si>
  <si>
    <t>3</t>
  </si>
  <si>
    <t>4</t>
  </si>
  <si>
    <t>5</t>
  </si>
  <si>
    <t>6</t>
  </si>
  <si>
    <t>Chi nộp ngân sách cấp trên</t>
  </si>
  <si>
    <t/>
  </si>
  <si>
    <t>Thuế thu nhập doanh nghiệp</t>
  </si>
  <si>
    <t>Thuế tài nguyên</t>
  </si>
  <si>
    <t>Thu từ khu vực doanh nghiệp có vốn đầu tư nước ngoài</t>
  </si>
  <si>
    <t>Thu từ khu vực kinh tế ngoài quốc doanh</t>
  </si>
  <si>
    <t>7</t>
  </si>
  <si>
    <t>8</t>
  </si>
  <si>
    <t>9</t>
  </si>
  <si>
    <t>10</t>
  </si>
  <si>
    <t>11</t>
  </si>
  <si>
    <t>12</t>
  </si>
  <si>
    <t>13</t>
  </si>
  <si>
    <t>14</t>
  </si>
  <si>
    <t>Thuế giá trị gia tăng</t>
  </si>
  <si>
    <t>Thuế tiêu thụ đặc biệt</t>
  </si>
  <si>
    <t>15</t>
  </si>
  <si>
    <t>16</t>
  </si>
  <si>
    <t>17</t>
  </si>
  <si>
    <t>18</t>
  </si>
  <si>
    <t>19</t>
  </si>
  <si>
    <t>20</t>
  </si>
  <si>
    <t>Dự toán năm</t>
  </si>
  <si>
    <t>Quyết toán năm</t>
  </si>
  <si>
    <t>So sánh QT/DT(%)</t>
  </si>
  <si>
    <t>Nội dung chi</t>
  </si>
  <si>
    <t>Cấp trên giao</t>
  </si>
  <si>
    <t>Ngân sách tỉnh</t>
  </si>
  <si>
    <t>21</t>
  </si>
  <si>
    <t>22</t>
  </si>
  <si>
    <t>Quỹ người cao tuổi</t>
  </si>
  <si>
    <t>Tổng mức đầu tư</t>
  </si>
  <si>
    <t>Kế hoạch và giải ngân vốn kế hoạch năm quyết toán</t>
  </si>
  <si>
    <t>Giải ngân</t>
  </si>
  <si>
    <t>Vốn kế hoạch năm quyết toán</t>
  </si>
  <si>
    <t>Thanh toán khối lượng hoàn thành</t>
  </si>
  <si>
    <t>Vốn tạm ứng</t>
  </si>
  <si>
    <t>Quỹ đền ơn đáp nghĩa</t>
  </si>
  <si>
    <t>Quỹ bảo trợ trẻ em</t>
  </si>
  <si>
    <t>Quỹ vì người nghèo</t>
  </si>
  <si>
    <t>Tổng cộng</t>
  </si>
  <si>
    <t>HĐND quyết định</t>
  </si>
  <si>
    <t>Tổng số Chi NSĐP</t>
  </si>
  <si>
    <t>Mẫu biểu số 52</t>
  </si>
  <si>
    <t>Mẫu biểu số 51</t>
  </si>
  <si>
    <r>
      <t xml:space="preserve">Trong đó: Hỗ trợ từ NSĐP </t>
    </r>
    <r>
      <rPr>
        <sz val="12"/>
        <rFont val="Times New Roman"/>
        <family val="1"/>
      </rPr>
      <t>(nếu có)</t>
    </r>
  </si>
  <si>
    <t>(Kèm theo Nghị quyết số: 31/NQ-HĐND ngày 16/7/2024 của HĐND huyện Võ Nhai)</t>
  </si>
  <si>
    <t>Chi thuộc nhiệm vụ của ngân sách cấp xã</t>
  </si>
  <si>
    <t>Thu tiền cấp quyền khai thác khoáng sản, vùng trời, vùng biển</t>
  </si>
  <si>
    <t>Thu về dầu thô</t>
  </si>
  <si>
    <t>Thu cân đối từ hoạt động xuất nhập khẩu</t>
  </si>
  <si>
    <t>Chi an ninh và trật tự, an toàn xã hội</t>
  </si>
  <si>
    <t>Chi giáo dục, đào tạo và dạy nghề</t>
  </si>
  <si>
    <t>Chi văn hoá thông tin</t>
  </si>
  <si>
    <t>Chi các lĩnh vực khác theo quy định của pháp luật</t>
  </si>
  <si>
    <t>Chi đầu tư phát triển khác theo quy định của pháp luật</t>
  </si>
  <si>
    <t>Chi đảm bảo xã hội</t>
  </si>
  <si>
    <t>Các khoản chi khác theo quy định của pháp luật</t>
  </si>
  <si>
    <t>CHI CHUYỂN NGUỒN</t>
  </si>
  <si>
    <t>Số tuyệt đối</t>
  </si>
  <si>
    <t>Số tương đối</t>
  </si>
  <si>
    <t>7=1-6</t>
  </si>
  <si>
    <t>Số bổ sung từ ngân sách cấp trên</t>
  </si>
  <si>
    <t>Ghi chú</t>
  </si>
  <si>
    <t>Số</t>
  </si>
  <si>
    <t xml:space="preserve"> thứ tự</t>
  </si>
  <si>
    <t>8126319 - Đường bê tông xóm Bản Chấu xã Sảng Mộc năm 2024</t>
  </si>
  <si>
    <t>8126373 - Đường bê tông xóm Khuổi Mèo xã Sảng Mộc năm 2024</t>
  </si>
  <si>
    <t>7983252 - Đường bê tông xóm Khuổi Uốn, xã Sảng Mộc</t>
  </si>
  <si>
    <t>(Kèm theo Báo cáo số               /BC-UBND ngày        /5/2025 của UBND huyện Võ Nhai)</t>
  </si>
  <si>
    <t>TỔNG NGUỒN THU NSNN(A+B+C+D)</t>
  </si>
  <si>
    <t>TỔNG THU CÂN ĐỐI NSNN</t>
  </si>
  <si>
    <t xml:space="preserve">Thu nội địa </t>
  </si>
  <si>
    <t>Thu từ khu vực DNNN do TW quản lý</t>
  </si>
  <si>
    <t xml:space="preserve">Thuế giá trị gia tăng </t>
  </si>
  <si>
    <t>Tr.đó: Từ hoạt động thăm dò và khai thác dầu, khí (gồm cả thuế giá trị gia tăng thu đối với dầu, khí khai thác theo hiệp định, hợp đồng thăm dò, khai thác dầu, khí bán ra trong nước)</t>
  </si>
  <si>
    <t xml:space="preserve">Thuế thu nhập doanh nghiệp </t>
  </si>
  <si>
    <t xml:space="preserve">Thuế tiêu thụ đặc biệt  </t>
  </si>
  <si>
    <t>Tr.đó: Thuế tiêu thụ đặc biệt hàng nhập khẩu bán ra trong nước</t>
  </si>
  <si>
    <t>Tr.đó:  - Tài nguyên dầu, khí (không bao gồm thuế tài nguyên khai thác dầu, khí theo hiệp định, hợp đồng)</t>
  </si>
  <si>
    <t>Thu từ khu vực DNNN do địa phương quản lý</t>
  </si>
  <si>
    <t xml:space="preserve"> Thuế môn bài</t>
  </si>
  <si>
    <t>Thuế tiêu thụ đặc biệt </t>
  </si>
  <si>
    <t>Thuế môn bài</t>
  </si>
  <si>
    <t>Phí, lệ phí</t>
  </si>
  <si>
    <t>Phí, lệ phí TW</t>
  </si>
  <si>
    <t xml:space="preserve"> Phí, lệ phí tỉnh</t>
  </si>
  <si>
    <t>Phí, lệ phí huyện</t>
  </si>
  <si>
    <t xml:space="preserve"> Phí, lệ phí xã, phường</t>
  </si>
  <si>
    <t>Tiền cho thuê đất, thuê mặt nước</t>
  </si>
  <si>
    <t>Tiền sử dụng đất</t>
  </si>
  <si>
    <t>Tiền cho thuê và bán nhà thuộc sở hữu nhà nước</t>
  </si>
  <si>
    <t xml:space="preserve">Thu từ thu nhập sau thuế </t>
  </si>
  <si>
    <t xml:space="preserve">Thu từ quỹ đất công ích và thu hoa lợi công sản khác </t>
  </si>
  <si>
    <t xml:space="preserve">Thu hồi vốn, thu cổ tức </t>
  </si>
  <si>
    <t>Lợi nhuận được chia của Nhà nước và lợi nhuận sau thuế còn lại sau khi trích lập các quỹ của doanh nghiệp nhà nước</t>
  </si>
  <si>
    <t>Thuế tiêu thụ đặc biệt hàng nhập khẩu</t>
  </si>
  <si>
    <t>Thuế giá trị gia tăng hàng nhập khẩu</t>
  </si>
  <si>
    <t>Thuế bổ sung đối với hàng hoá nhập khẩu vào Việt Nam</t>
  </si>
  <si>
    <t>Thuế bảo vệ môi trường hàng nhập khẩu</t>
  </si>
  <si>
    <t>Thu Viện trợ</t>
  </si>
  <si>
    <t>Các khoản nhân dân đóng góp</t>
  </si>
  <si>
    <t>THU HỒI TỪ QUỸ DỰ TRỮ TÀI CHÍNH</t>
  </si>
  <si>
    <t>THU KẾT DƯ NGÂN SÁCH</t>
  </si>
  <si>
    <t>THU CHUYỂN NGUỒN TỪ NĂM TRƯỚC CHUYỂN SANG</t>
  </si>
  <si>
    <t>Đơn vị: Nghìn đồng</t>
  </si>
  <si>
    <t>QUYẾT TOÁN NGUỒN THU NGÂN SÁCH NHÀ NƯỚC TRÊN ĐỊA BÀN THEO LĨNH VỰC NĂM 2025</t>
  </si>
  <si>
    <t>TỔNG HỢP CÁC QUỸ TÀI CHÍNH NHÀ NƯỚC NGOÀI NGÂN SÁCH DO ĐỊA PHƯƠNG QUẢN LÝ NĂM 2025</t>
  </si>
  <si>
    <t>Kế hoạch năm 2025</t>
  </si>
  <si>
    <t>Thực hiện năm 2025</t>
  </si>
  <si>
    <r>
      <t xml:space="preserve">Dư nguồn đến ngày 31/12/2024 </t>
    </r>
    <r>
      <rPr>
        <sz val="12"/>
        <rFont val="Times New Roman"/>
        <family val="1"/>
      </rPr>
      <t>(năm trước)</t>
    </r>
  </si>
  <si>
    <t>Dư nguồn đến 31/12/2025</t>
  </si>
  <si>
    <t>Các khoản thu NSĐP hưởng 100%</t>
  </si>
  <si>
    <t>Thu TC bổ sung thực hiện cải cách tiền lương</t>
  </si>
  <si>
    <t>Thu từ các khoản cho vay của nhà nước và thu từ quỹ dự trữ tài chính</t>
  </si>
  <si>
    <t>Các khoản huy động, đóng góp</t>
  </si>
  <si>
    <t xml:space="preserve">Tổng chi cân đối NSĐP </t>
  </si>
  <si>
    <t>Chi chuyển nguồn năm sau</t>
  </si>
  <si>
    <t>H</t>
  </si>
  <si>
    <t>KẾT DƯ NGÂN SÁCH ĐỊA PHƯƠNG</t>
  </si>
  <si>
    <t>QUYẾT TOÁN CÂN ĐỐI NGÂN SÁCH ĐỊA PHƯƠNG NĂM 2025</t>
  </si>
  <si>
    <t>NGÂN SÁCH XÃ</t>
  </si>
  <si>
    <t>QUYẾT TOÁN CÂN ĐỐI NGUỒN THU, CHI NGÂN SÁCH CẤP XÃ NĂM 2025</t>
  </si>
  <si>
    <t>QUYẾT TOÁN CHI NGÂN SÁCH ĐỊA PHƯƠNG NĂM 2025</t>
  </si>
  <si>
    <t>TỔNG CHI NGÂN SÁCH ĐỊA PHƯƠNG (không tính chi trả nợ gốc tiền vay)</t>
  </si>
  <si>
    <t>CHI CÂN ĐỐI NSĐP</t>
  </si>
  <si>
    <t>Chi đầu tư cho các dự án</t>
  </si>
  <si>
    <t>Trong đó: Chia theo lĩnh vực</t>
  </si>
  <si>
    <t>Chi giáo dục - đào tạo và dạy nghề</t>
  </si>
  <si>
    <t>Chi hoạt động của các cơ quan quản lý nhà nước, Đảng, đoàn thể</t>
  </si>
  <si>
    <t>Chi cho ngân hàng chính sách xã hội</t>
  </si>
  <si>
    <t>Trong đó: Chia theo nguồn vốn</t>
  </si>
  <si>
    <t>Chi đầu tư từ nguồn thu tiền sử dụng đất</t>
  </si>
  <si>
    <t xml:space="preserve"> Trong đó: chi cho Ngân hàng chính sách xã hội V/v  KP đáp ứng nhu cầu vốn vay cho người nghèo và các đối tượng chính sách trên địa bàn thị xã</t>
  </si>
  <si>
    <t>Chi từ nguồn vốn tập trung ngân sách</t>
  </si>
  <si>
    <t>Chi đầu tư phát triển khác</t>
  </si>
  <si>
    <t>Trong đó:</t>
  </si>
  <si>
    <t>Dự phòng</t>
  </si>
  <si>
    <t>CHI CÁC CHƯƠNG TRÌNH MỤC TIÊU</t>
  </si>
  <si>
    <t>Chương trình nông thôn mới</t>
  </si>
  <si>
    <t xml:space="preserve"> + Xây dựng cơ bản</t>
  </si>
  <si>
    <t xml:space="preserve"> +Thường xuyên</t>
  </si>
  <si>
    <t>Chương trình giảm nghèo bền vững</t>
  </si>
  <si>
    <t>Chương trình phát triển vùng DTTS</t>
  </si>
  <si>
    <t>CHI CHUYỂN NGUỒN SANG NĂM SAU</t>
  </si>
  <si>
    <t>CHI BỔ SUNG NS CẤP DƯỚI</t>
  </si>
  <si>
    <t>CHI NỘP NS CẤP TRÊN</t>
  </si>
  <si>
    <t>Đơn vị: Nghìn Đồng</t>
  </si>
  <si>
    <t>TỔNG CHI NGÂN SÁCH CẤP TỈNH (không tính chi bổ sung có mục tiêu cho NS cấp dưới và chi trả nợ gốc tiền vay</t>
  </si>
  <si>
    <t>CHI BỔ SUNG CHO NGÂN SÁCH CẤP DƯỚI</t>
  </si>
  <si>
    <t>CHI NGÂN SÁCH CẤP TỈNH THEO LĨNH VỰC</t>
  </si>
  <si>
    <t>Chi khoa học, công nghệ</t>
  </si>
  <si>
    <t>Chi đầu tư và hỗ trợ vốn cho doanh nghiệp cung cấp sản phẩm, dịch vụ công ích do nhà nước đặt hàng; Các tổ chức kinh tế; Các tổ chức tài chính của trung ương và địa phương</t>
  </si>
  <si>
    <t>Chi thường xuyên theo lĩnh vực</t>
  </si>
  <si>
    <t>Chi sự nghiệp phát thanh, truyền hình, thông tấn</t>
  </si>
  <si>
    <t>Dự phòng NSNN</t>
  </si>
  <si>
    <t>Chi tạo nguồn , điều chỉnh tiền lương</t>
  </si>
  <si>
    <t>CHI NỘP NGÂN SÁCH CẤP TRÊN</t>
  </si>
  <si>
    <t>Mã QHNS</t>
  </si>
  <si>
    <t>Chi đầu tư</t>
  </si>
  <si>
    <t>Chi trương trình MTQG</t>
  </si>
  <si>
    <t>TỔNG CHI</t>
  </si>
  <si>
    <t>B.1</t>
  </si>
  <si>
    <t>B.2</t>
  </si>
  <si>
    <t>B.3</t>
  </si>
  <si>
    <t>B.4</t>
  </si>
  <si>
    <t>B.5</t>
  </si>
  <si>
    <t>B.6</t>
  </si>
  <si>
    <t>B.7</t>
  </si>
  <si>
    <t>B.8</t>
  </si>
  <si>
    <t>B.9</t>
  </si>
  <si>
    <t>B.10</t>
  </si>
  <si>
    <t>B.11</t>
  </si>
  <si>
    <t>B.12</t>
  </si>
  <si>
    <t>B.13</t>
  </si>
  <si>
    <t>B.14</t>
  </si>
  <si>
    <t>B.15</t>
  </si>
  <si>
    <t>B.16</t>
  </si>
  <si>
    <t>B.17</t>
  </si>
  <si>
    <t>B.18</t>
  </si>
  <si>
    <t>B.19</t>
  </si>
  <si>
    <t>B.20</t>
  </si>
  <si>
    <t>B.21</t>
  </si>
  <si>
    <t>B.22</t>
  </si>
  <si>
    <t>B.23</t>
  </si>
  <si>
    <t>B.24</t>
  </si>
  <si>
    <t>Chi GD - ĐT và dạy nghề</t>
  </si>
  <si>
    <t xml:space="preserve">Chi HĐ của 
cơ quan QLNN, đảng, đoàn thể
 </t>
  </si>
  <si>
    <t xml:space="preserve">Chi các hoạt động
 kinh tế
</t>
  </si>
  <si>
    <t>9=2/1</t>
  </si>
  <si>
    <t>100</t>
  </si>
  <si>
    <t>QUYẾT TOÁN CHI ĐẦU TƯ PHÁT TRIỂN CỦA NGÂN SÁCH CẤP XÃ CHO TỪNG CƠ QUAN, TỔ CHỨC THEO LĨNH VỰC NĂM 2025</t>
  </si>
  <si>
    <t>Đơn vị tính: Đồng</t>
  </si>
  <si>
    <t xml:space="preserve">QUYẾT TOÁN CHI THƯỜNG XUYÊN CỦA NGÂN SÁCH CẤP XÃ CHO TỪNG CƠ QUAN, TỔ CHỨC THEO LĨNH VỰC NĂM 2025
</t>
  </si>
  <si>
    <t xml:space="preserve">Quyết toán </t>
  </si>
  <si>
    <t xml:space="preserve"> </t>
  </si>
  <si>
    <t>Chi giao thông</t>
  </si>
  <si>
    <t>Chi NN-LN, thủy lợi, thủy sản</t>
  </si>
  <si>
    <t>19=2/1</t>
  </si>
  <si>
    <t xml:space="preserve">Kinh phí </t>
  </si>
  <si>
    <t>1=2+3+4+5</t>
  </si>
  <si>
    <t>Đơn vị tính: Nghìn Đồng</t>
  </si>
  <si>
    <t>+</t>
  </si>
  <si>
    <t>THU CHUYỂN GIAO NGÂN SÁCH</t>
  </si>
  <si>
    <t xml:space="preserve">Chi khác </t>
  </si>
  <si>
    <t>Biễu mẫu 53</t>
  </si>
  <si>
    <t>Dự toán  tỉnh</t>
  </si>
  <si>
    <t>Dự toán xã</t>
  </si>
  <si>
    <t>Ngân sách địa phương</t>
  </si>
  <si>
    <t>1=2+3</t>
  </si>
  <si>
    <t>4=5+6</t>
  </si>
  <si>
    <t>7=4/1</t>
  </si>
  <si>
    <t>8=5/2</t>
  </si>
  <si>
    <t>9=6/3</t>
  </si>
  <si>
    <t>TỔNG CHI NGÂN SÁCH ĐỊA PHƯƠNG</t>
  </si>
  <si>
    <t>CHI NGÂN SÁCH NHÀ NƯỚC</t>
  </si>
  <si>
    <t>Đầu tư cho các DA theo các lĩnh vực</t>
  </si>
  <si>
    <t>Trong đó: chia theo lĩnh vực</t>
  </si>
  <si>
    <t>-Chi giáo dục, đào tạo và dạy nghề</t>
  </si>
  <si>
    <t>-Chi các hoạt động kinh tế</t>
  </si>
  <si>
    <t>-Chi hoạt động của các cơ quan quản lý nhà nước, Đảng, đoàn thể</t>
  </si>
  <si>
    <t>-Chi văn hoá thông tin</t>
  </si>
  <si>
    <t>-Chi bảo đảm xã hội</t>
  </si>
  <si>
    <t>-Chi khoa học, công nghệ</t>
  </si>
  <si>
    <t>Trong đó: chia theo nguồn vốn</t>
  </si>
  <si>
    <t>-Chi đầu tư từ nguồn thu tiền sử dụng đất</t>
  </si>
  <si>
    <t>- Chi từ nguồn vốn tập trung NS</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</si>
  <si>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</si>
  <si>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</si>
  <si>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 xml:space="preserve">Chi thường xuyên </t>
  </si>
  <si>
    <t>Chi trả nợ  lãi các khoản do chính quyền địa phương vay</t>
  </si>
  <si>
    <t>-Xây dựng cơ bản</t>
  </si>
  <si>
    <t>-Thường xuyên</t>
  </si>
  <si>
    <t>Chương trình 135</t>
  </si>
  <si>
    <t>Chi Đầu tư XDCB</t>
  </si>
  <si>
    <t>Chương trình mục tiêu quốc gia Xây dựng nông thôn mới giai đoạn 2016-2020</t>
  </si>
  <si>
    <t>Chương trình mục tiêu quốc gia phát triển vùng DTTS</t>
  </si>
  <si>
    <t xml:space="preserve">
NGƯỜI LẬP</t>
  </si>
  <si>
    <t xml:space="preserve">Nội dung </t>
  </si>
  <si>
    <t>(Ban hành kèm theo Quyết định số        /2026/QĐ-UBND ngày     tháng   năm 2026 của UBND tỉnh Thái Nguyên)</t>
  </si>
  <si>
    <t>Địa điểm mở tài khoản</t>
  </si>
  <si>
    <t>Mã dự án đầu tư</t>
  </si>
  <si>
    <t xml:space="preserve">Luỹ kế vốn đã giải ngân từ khởi công đến hết năm ngân sách trước năm quyết toán </t>
  </si>
  <si>
    <t>Số vốn tạm ứng theo chế độ chưa thu hồi của các năm trước nộp điều chỉnh giảm trong năm quyết toán</t>
  </si>
  <si>
    <t>Thanh toán khối lượng hoàn thành
 trong năm quyết toán phần vốn tạm ứng theo chế độ chưa thu hồi từ khởi công đến hết năm ngân sách trước năm quyết toán</t>
  </si>
  <si>
    <t>Kế hoạch và giải ngân vốn kế hoạch các năm trước
 được kéo dài thời gian thực hiện và giải ngân sang năm quyết toán</t>
  </si>
  <si>
    <t>Số vốn nộp điều chỉnh giảm hoàn trả NSNN trong năm quyết toán do thực hiện kết luận của cơ quan thanh tra, KTNN…(không bao gồm số vốn đã nộp giảm trừ tại cột 8)</t>
  </si>
  <si>
    <t xml:space="preserve">Tổng số vốn đã thanh toán khối lượng hoàn thành được quyết toán trong năm ... </t>
  </si>
  <si>
    <t>Luỹ kế vốn tạm ứng
theo chế độ chưa thu hồi
đến hết năm quyết toán chuyển sang các năm sau</t>
  </si>
  <si>
    <t xml:space="preserve">Lũy kế số vốn đã giải ngân từ khởi công đến hết năm quyết toán </t>
  </si>
  <si>
    <t>Vốn kế hoạch được kéo dài</t>
  </si>
  <si>
    <t>Vốn kế hoạch tiếp tục được phép kéo dài thời gian thực hiện và giải ngân sang năm sau năm quyết toán (nếu có)</t>
  </si>
  <si>
    <t>Số vốn còn lại chưa giải ngân 
hủy bỏ
(nếu có)</t>
  </si>
  <si>
    <t>Vốn kế hoạch được phép kéo dài thời gian thực hiện và giải ngân sang năm sau năm quyết toán (nếu có)</t>
  </si>
  <si>
    <t>Số vốn còn lại chưa phân bổ, chưa giải ngân 
hủy bỏ
(nếu có)</t>
  </si>
  <si>
    <t>Trong đó: vốn tạm
 ứng theo chế độ chưa thu hồi</t>
  </si>
  <si>
    <t xml:space="preserve">TỔNG SỐ </t>
  </si>
  <si>
    <t>Vốn nước ngoài, trong đó:</t>
  </si>
  <si>
    <t>Giải ngân theo cơ chế ghi thu, ghi chi</t>
  </si>
  <si>
    <t>Giải ngân theo cơ chế tài chính trong nước</t>
  </si>
  <si>
    <t>NGÂN SÁCH TỈNH</t>
  </si>
  <si>
    <t>Vốn đầu tư theo ngành, lĩnh vực:</t>
  </si>
  <si>
    <t>I.1</t>
  </si>
  <si>
    <t>Ngành, lĩnh vực... (mã ngành...)</t>
  </si>
  <si>
    <t>Dự án...</t>
  </si>
  <si>
    <t>Vốn cấp quyền sử dụng đất</t>
  </si>
  <si>
    <t>I.2</t>
  </si>
  <si>
    <t>Vốn Chương trình mục tiêu Quốc gia</t>
  </si>
  <si>
    <t>II.1</t>
  </si>
  <si>
    <t>Chương trình mục tiêu quốc gia...</t>
  </si>
  <si>
    <t>Dự án…</t>
  </si>
  <si>
    <t>Vốn ngân sách trung ương hỗ trợ</t>
  </si>
  <si>
    <t>Vốn ngân sách tỉnh đối ứng</t>
  </si>
  <si>
    <t>II.2</t>
  </si>
  <si>
    <t>NGÂN SÁCH XÃ, PHƯỜNG</t>
  </si>
  <si>
    <t>Chương trình mục tiêu quốc gia vùng ĐB DTTS và MN</t>
  </si>
  <si>
    <t>Nhà văn hóa Nà Ca</t>
  </si>
  <si>
    <t>Vốn ngân sách xã, phường đối ứng</t>
  </si>
  <si>
    <t>Đường từ Bản Chấu xã sảng Mộc đi xã Yên Hân, huyện Chợ Mới Bắc Kạn (giai đoạn 2)</t>
  </si>
  <si>
    <t>Đường bê tông Khuổi Uốn, xã Sảng Mộc</t>
  </si>
  <si>
    <t>Chương trình MTQG xây dựng nông thôn mới</t>
  </si>
  <si>
    <t>Tràn Hoằng Ke xóm Nghinh Tác xã Sảng Mộc</t>
  </si>
  <si>
    <t>Đường bê tông xóm Khuổi Mèo xã Sảng Mộc năm 2024</t>
  </si>
  <si>
    <t>Đường bê tông xóm Bản Chấu xã Sảng Mộc năm 2024</t>
  </si>
  <si>
    <t>Đường bê tông ngõ xóm Bản Chương xã Sảng Mộc năm 2024</t>
  </si>
  <si>
    <t>Đường bê tông ngõ xóm Nghinh Tác xã Sảng Mộc năm 2024</t>
  </si>
  <si>
    <t>Đường bê tông ngõ xóm Nà Ca xã Sảng Mộc năm 2024</t>
  </si>
  <si>
    <t>1031872</t>
  </si>
  <si>
    <t xml:space="preserve"> - UBND Xã Sảng Mộc</t>
  </si>
  <si>
    <t>1093440</t>
  </si>
  <si>
    <t xml:space="preserve"> - Trường Tiểu học và Trung học cơ sở Tiên Sơn</t>
  </si>
  <si>
    <t>1102982</t>
  </si>
  <si>
    <t xml:space="preserve"> - Trường mầm non Sảng Mộc</t>
  </si>
  <si>
    <t>1134231</t>
  </si>
  <si>
    <t xml:space="preserve"> - Trường phổ thông dân tộc bán trú Tiểu học và trung học cơ sở Sảng Mộc</t>
  </si>
  <si>
    <t>1136832</t>
  </si>
  <si>
    <t xml:space="preserve"> - Uỷ ban nhân dân xã Sảng Mộc</t>
  </si>
  <si>
    <t>1155318</t>
  </si>
  <si>
    <t xml:space="preserve"> - Văn phòng Hội đồng nhân dân và Ủy ban nhân dân xã Sảng Mộc</t>
  </si>
  <si>
    <t>1158262</t>
  </si>
  <si>
    <t xml:space="preserve"> - Phòng văn hóa xã hội xã Sảng Mộc</t>
  </si>
  <si>
    <t>1158263</t>
  </si>
  <si>
    <t xml:space="preserve"> - Phòng kinh tế xã Sảng Mộc</t>
  </si>
  <si>
    <t>1158265</t>
  </si>
  <si>
    <t xml:space="preserve"> - Trung tâm phục vụ hành chính công xã Sảng Mộc</t>
  </si>
  <si>
    <t>1159185</t>
  </si>
  <si>
    <t xml:space="preserve"> - Ủy ban Mặt trận tổ quốc xã Sảng Mộc</t>
  </si>
  <si>
    <t>1159493</t>
  </si>
  <si>
    <t xml:space="preserve"> - Văn phòng Đảng ủy xã Sảng Mộc</t>
  </si>
  <si>
    <t>1165865</t>
  </si>
  <si>
    <t xml:space="preserve"> - Trung tâm Dịch vụ tổng hợp xã Sảng Mộc</t>
  </si>
  <si>
    <t>7983252</t>
  </si>
  <si>
    <t xml:space="preserve"> - Đường bê tông xóm Khuổi Uốn, xã Sảng Mộc</t>
  </si>
  <si>
    <t>8026692</t>
  </si>
  <si>
    <t xml:space="preserve"> - Trường PTDTBT THCS Sảng Mộc; Hạng mục: Nhà công vụ giáo viên 8 phòng, nhà ở bán trú 2 tầng 10 phòng, nhà bếp, công trình phụ trợ</t>
  </si>
  <si>
    <t>8063173</t>
  </si>
  <si>
    <t xml:space="preserve"> - Đường từ Bản Chấu xã Sảng Mộc đi xã Yên Hân, huyện Chợ Mới Bắc Kạn (giai đoạn 2)</t>
  </si>
  <si>
    <t>8126319</t>
  </si>
  <si>
    <t xml:space="preserve"> - Đường bê tông xóm Bản Chấu xã Sảng Mộc năm 2024</t>
  </si>
  <si>
    <t>8126373</t>
  </si>
  <si>
    <t xml:space="preserve"> - Đường bê tông xóm Khuổi Mèo xã Sảng Mộc năm 2024</t>
  </si>
  <si>
    <t>8131604</t>
  </si>
  <si>
    <t xml:space="preserve"> - Tràn Hoàng ke xóm Nghinh Tác xã Sảng Mộc</t>
  </si>
  <si>
    <t>8149118</t>
  </si>
  <si>
    <t xml:space="preserve"> - Đường bê tông ngõ xóm Bản Chương xã Sảng Mộc năm 2024</t>
  </si>
  <si>
    <t>8149119</t>
  </si>
  <si>
    <t xml:space="preserve"> - Đường bê tông ngõ xóm Nà Ca xã Sảng Mộc năm 2024</t>
  </si>
  <si>
    <t>8149120</t>
  </si>
  <si>
    <t xml:space="preserve"> - Đường bê tông ngõ xóm Nghinh Tác xã Sảng Mộc năm 2024</t>
  </si>
  <si>
    <t>8168479</t>
  </si>
  <si>
    <t xml:space="preserve"> - Nhà văn hóa xóm Nà Ca xã Sảng Mộc</t>
  </si>
  <si>
    <t>8174280</t>
  </si>
  <si>
    <t xml:space="preserve"> - Đường bê tông xóm Nà Lay xã Sảng Mộc năm 2025</t>
  </si>
  <si>
    <r>
      <t xml:space="preserve">Biểu mẫu số 54
</t>
    </r>
    <r>
      <rPr>
        <sz val="9"/>
        <color rgb="FF000000"/>
        <rFont val="Times New Roman"/>
        <family val="1"/>
      </rPr>
      <t>NĐ số 31/2017/NĐ-CP
Ngày 23/03/2017 của Chính Phủ</t>
    </r>
  </si>
  <si>
    <t>Chi đầu tư không kể CTMTQG</t>
  </si>
  <si>
    <t>Chi 
thường xuyên không kể CTMTQG</t>
  </si>
  <si>
    <t>Chi trả nợ lãi phí tiền vay</t>
  </si>
  <si>
    <t>Chi bs
quỹ dự trữ
tài chính</t>
  </si>
  <si>
    <t>Chi nộp NS cấp trên</t>
  </si>
  <si>
    <t>Chi bổ sung NS cấp dưới</t>
  </si>
  <si>
    <t>Chi
chuyển nguồn</t>
  </si>
  <si>
    <t>Đơn vị tính:  Nghìn đồng</t>
  </si>
  <si>
    <t>8026692 - Trường PTDTBT THCS Sảng Mộc; Hạng mục: Nhà công vụ giáo viên 8 phòng, nhà ở bán trú 2 tầng 10 phòng, nhà bếp, công trình phụ trợ</t>
  </si>
  <si>
    <t>8063173 - Đường từ Bản Chấu xã Sảng Mộc đi xã Yên Hân, huyện Chợ Mới Bắc Kạn (giai đoạn 2)</t>
  </si>
  <si>
    <t>8131604 - Tràn Hoàng ke xóm Nghinh Tác xã Sảng Mộc</t>
  </si>
  <si>
    <t>8149118 - Đường bê tông ngõ xóm Bản Chương xã Sảng Mộc năm 2024</t>
  </si>
  <si>
    <t>8149119 - Đường bê tông ngõ xóm Nà Ca xã Sảng Mộc năm 2024</t>
  </si>
  <si>
    <t>8149120 - Đường bê tông ngõ xóm Nghinh Tác xã Sảng Mộc năm 2024</t>
  </si>
  <si>
    <t>8168479 - Nhà văn hóa xóm Nà Ca xã Sảng Mộc</t>
  </si>
  <si>
    <t>8174280 - Đường bê tông xóm Nà Lay xã Sảng Mộc năm 2025</t>
  </si>
  <si>
    <t>QH</t>
  </si>
  <si>
    <t>80.53</t>
  </si>
  <si>
    <t>97.3</t>
  </si>
  <si>
    <t>94.33</t>
  </si>
  <si>
    <t>97.14</t>
  </si>
  <si>
    <t>99.39</t>
  </si>
  <si>
    <t>97.87</t>
  </si>
  <si>
    <t>92.28</t>
  </si>
  <si>
    <t>96.44</t>
  </si>
  <si>
    <t>98.58</t>
  </si>
  <si>
    <t>99.53</t>
  </si>
  <si>
    <t>89.21</t>
  </si>
  <si>
    <t>Đơn vị tính:  Đồng</t>
  </si>
  <si>
    <t xml:space="preserve">Chi TD-TT
</t>
  </si>
  <si>
    <t>1031872 - UBND Xã Sảng Mộc</t>
  </si>
  <si>
    <t>1093440 - Trường Tiểu học và Trung học cơ sở Tiên Sơn</t>
  </si>
  <si>
    <t>1102982 - Trường mầm non Sảng Mộc</t>
  </si>
  <si>
    <t>1134231 - Trường phổ thông dân tộc bán trú Tiểu học và trung học cơ sở Sảng Mộc</t>
  </si>
  <si>
    <t>1136832 - Uỷ ban nhân dân xã Sảng Mộc</t>
  </si>
  <si>
    <t>1155318 - Văn phòng Hội đồng nhân dân và Ủy ban nhân dân xã Sảng Mộc</t>
  </si>
  <si>
    <t>1158262 - Phòng văn hóa xã hội xã Sảng Mộc</t>
  </si>
  <si>
    <t>1158263 - Phòng kinh tế xã Sảng Mộc</t>
  </si>
  <si>
    <t>1158265 - Trung tâm phục vụ hành chính công xã Sảng Mộc</t>
  </si>
  <si>
    <t>1159185 - Ủy ban Mặt trận tổ quốc xã Sảng Mộc</t>
  </si>
  <si>
    <t>1159493 - Văn phòng Đảng ủy xã Sảng Mộc</t>
  </si>
  <si>
    <t>1165865 - Trung tâm Dịch vụ tổng hợp xã Sảng Mộc</t>
  </si>
  <si>
    <t>Nguồn còn lại</t>
  </si>
  <si>
    <r>
      <t xml:space="preserve">
</t>
    </r>
    <r>
      <rPr>
        <sz val="10"/>
        <color rgb="FF000000"/>
        <rFont val="Times New Roman"/>
        <family val="1"/>
      </rPr>
      <t>Phòng Giao dịch số 2</t>
    </r>
  </si>
  <si>
    <r>
      <rPr>
        <b/>
        <sz val="10"/>
        <color rgb="FF000000"/>
        <rFont val="Times New Roman"/>
        <family val="1"/>
      </rPr>
      <t xml:space="preserve">Biểu mẫu số 58
</t>
    </r>
    <r>
      <rPr>
        <sz val="10"/>
        <color rgb="FF000000"/>
        <rFont val="Times New Roman"/>
        <family val="1"/>
      </rPr>
      <t xml:space="preserve">Theo Nghị định 31/2017/NĐ-CP
</t>
    </r>
    <r>
      <rPr>
        <sz val="10"/>
        <color rgb="FF000000"/>
        <rFont val="Times New Roman"/>
        <family val="1"/>
      </rPr>
      <t xml:space="preserve">Ngày 23/03/2017 của Chính Phủ
</t>
    </r>
  </si>
  <si>
    <r>
      <rPr>
        <sz val="10"/>
        <color rgb="FF000000"/>
        <rFont val="Times New Roman"/>
        <family val="1"/>
      </rPr>
      <t xml:space="preserve">Đơn vị tính: </t>
    </r>
    <r>
      <rPr>
        <sz val="10"/>
        <color rgb="FF000000"/>
        <rFont val="Times New Roman"/>
        <family val="1"/>
      </rPr>
      <t>nghìn</t>
    </r>
    <r>
      <rPr>
        <sz val="10"/>
        <color rgb="FF000000"/>
        <rFont val="Times New Roman"/>
        <family val="1"/>
      </rPr>
      <t xml:space="preserve"> Đồng</t>
    </r>
  </si>
  <si>
    <t>Dự toán (2)</t>
  </si>
  <si>
    <t>phát triển</t>
  </si>
  <si>
    <t>KH-CN</t>
  </si>
  <si>
    <t>1=2+3+4</t>
  </si>
  <si>
    <t>5=6+9+12+15+16</t>
  </si>
  <si>
    <t>12=13+14</t>
  </si>
  <si>
    <t>17=5/1</t>
  </si>
  <si>
    <t>18=6/2</t>
  </si>
  <si>
    <t>19=9/3</t>
  </si>
  <si>
    <t>2805719 - Mã tổ chức ngân sách Xã Sảng Mộc</t>
  </si>
  <si>
    <t>QUYẾT TOÁN CHI BỔ SUNG TỪ NGÂN SÁCH CẤP TRÊN CHO NGÂN SÁCH TỪNG XÃ NĂM 2025</t>
  </si>
  <si>
    <t xml:space="preserve">Xã Sảng Mộc </t>
  </si>
  <si>
    <t>QUYẾT TOÁN THU NGÂN SÁCH XÃ NĂM 2025</t>
  </si>
  <si>
    <t>Giảm nghèo bền vững</t>
  </si>
  <si>
    <t>Xây dựng nông thôn mới</t>
  </si>
  <si>
    <t>Phát triển KT - XH vùng DTTS</t>
  </si>
  <si>
    <t>Xây  dựng nông thôn mới</t>
  </si>
  <si>
    <t>Đầu tư</t>
  </si>
  <si>
    <t>Kinh phí</t>
  </si>
  <si>
    <t xml:space="preserve">Đầu tư </t>
  </si>
  <si>
    <t>kinh phí</t>
  </si>
  <si>
    <t>Sự nghiệp</t>
  </si>
  <si>
    <t>sự nghiệp</t>
  </si>
  <si>
    <t>Phát triển</t>
  </si>
  <si>
    <t>23</t>
  </si>
  <si>
    <t>24</t>
  </si>
  <si>
    <t>25=13/1</t>
  </si>
  <si>
    <t>26=14/2</t>
  </si>
  <si>
    <t>27=15/3</t>
  </si>
  <si>
    <t>28=16/4</t>
  </si>
  <si>
    <t>29=17/5</t>
  </si>
  <si>
    <t>30=18/6</t>
  </si>
  <si>
    <t>31=19/7</t>
  </si>
  <si>
    <t>32=20/8</t>
  </si>
  <si>
    <t>33=21/9</t>
  </si>
  <si>
    <t>34=22/10</t>
  </si>
  <si>
    <t>35=23/11</t>
  </si>
  <si>
    <t>36=24/12</t>
  </si>
  <si>
    <t>Đường bê tông xóm Nà Lay xã Sảng Mộc năm 2025</t>
  </si>
  <si>
    <t>Đơn vị: nghìn đồng</t>
  </si>
  <si>
    <t>Chi PT-TH, thông tấn</t>
  </si>
  <si>
    <t>Chi văn hóa thông tin</t>
  </si>
  <si>
    <t>Chi y tế, dân số và gđ</t>
  </si>
  <si>
    <t>Chi AN-TTAT-XH</t>
  </si>
  <si>
    <t>Chi GD-ĐT và dạy nghề</t>
  </si>
  <si>
    <t>Chi KH và CN</t>
  </si>
  <si>
    <t>Chi HĐ của cơ quan, quản lý nhà nước, đảng, đoàn thể</t>
  </si>
  <si>
    <t>Chi thường xuyên khác</t>
  </si>
  <si>
    <t>Kinh phí thực hiện trong năm</t>
  </si>
  <si>
    <t>Năm trước chuyển sang</t>
  </si>
  <si>
    <t>Giảm trừ trong năm</t>
  </si>
  <si>
    <t>Bổ sung trong năm</t>
  </si>
  <si>
    <t>Dự toán đầu năm</t>
  </si>
  <si>
    <t>Chuyển nguồn năm sau</t>
  </si>
  <si>
    <t>Chi chuyển giao</t>
  </si>
  <si>
    <t>Chi chuyển nguồn</t>
  </si>
  <si>
    <t>GD-ĐT và dạy nghề</t>
  </si>
  <si>
    <t>Xã Sảng Mộc</t>
  </si>
  <si>
    <t>`</t>
  </si>
  <si>
    <t>91,94</t>
  </si>
  <si>
    <t>83,50</t>
  </si>
  <si>
    <t>71,51</t>
  </si>
  <si>
    <t>0,00</t>
  </si>
  <si>
    <t>97,30</t>
  </si>
  <si>
    <t>94,33</t>
  </si>
  <si>
    <t>97,14</t>
  </si>
  <si>
    <t>100,00</t>
  </si>
  <si>
    <t>99,39</t>
  </si>
  <si>
    <t>97,87</t>
  </si>
  <si>
    <t>96,60</t>
  </si>
  <si>
    <t>98,79</t>
  </si>
  <si>
    <t>92,28</t>
  </si>
  <si>
    <t>97,62</t>
  </si>
  <si>
    <t>85,03</t>
  </si>
  <si>
    <t>96,44</t>
  </si>
  <si>
    <t>98,58</t>
  </si>
  <si>
    <t>98,44</t>
  </si>
  <si>
    <t>99,53</t>
  </si>
  <si>
    <t>89,21</t>
  </si>
  <si>
    <t>97,46</t>
  </si>
  <si>
    <t>86,47</t>
  </si>
  <si>
    <t>27,93</t>
  </si>
  <si>
    <t>40,06</t>
  </si>
  <si>
    <t>66,61</t>
  </si>
  <si>
    <t>95,95</t>
  </si>
  <si>
    <t>99,89</t>
  </si>
  <si>
    <t>BÁO CÁO QUYẾT TOÁN CHI NGÂN SÁCH THEO TỪNG ĐƠN VỊ</t>
  </si>
  <si>
    <t>77,56</t>
  </si>
  <si>
    <t>81,43</t>
  </si>
  <si>
    <t>75,99</t>
  </si>
  <si>
    <t>84,85</t>
  </si>
  <si>
    <t>97,91</t>
  </si>
  <si>
    <t>74,00</t>
  </si>
  <si>
    <t>64,82</t>
  </si>
  <si>
    <t>75,89</t>
  </si>
  <si>
    <t>99,50</t>
  </si>
  <si>
    <t>98,77</t>
  </si>
  <si>
    <t>85,06</t>
  </si>
  <si>
    <t>QUYẾT TOÁN CHI CHƯƠNG TRÌNH MỤC TIÊU QUỐC GIA NĂM 2025</t>
  </si>
  <si>
    <t>Ngày 14  tháng  4 năm 2026
TRƯỞNG PHÒNG</t>
  </si>
  <si>
    <t>BÁO CÁO QUYẾT TOÁN CHI NGÂN SÁCH ĐỊA PHƯƠNG, CHI NGÂN SÁCH XÃ THEO CƠ CẤU CHI NĂM 2025</t>
  </si>
  <si>
    <t>BÁO CÁO QUYẾT TOÁN CHI NGÂN SÁCH CẤP TỈNH CHO TỪNG CƠ QUAN, TỔ CHỨC THEO LĨNH VỰC NĂM 2025</t>
  </si>
  <si>
    <t>BÁO CÁO TỔNG HỢP QUYẾT TOÁN CHI THƯỜNG XUYÊN NGÂN SÁCH CẤP XÃ CỦA TỪNG CƠ QUAN, TỔ CHỨC THEO NGUỒN VỐN NĂM 2025</t>
  </si>
  <si>
    <t>UBND SẢNG MỘC</t>
  </si>
  <si>
    <t xml:space="preserve">Biểu mẫu số 61(xã)
</t>
  </si>
  <si>
    <t>Đơn vị tính: nghìn đồng</t>
  </si>
  <si>
    <t xml:space="preserve">    ỦY BAN NHÂN DÂN XÃ SẢNG MỘC                                                                </t>
  </si>
  <si>
    <t>Mẫu số 03/TN</t>
  </si>
  <si>
    <t>BÁO CÁO QUYẾT TOÁN VỐN ĐẦU TƯ CÔNG NGUỒN NGÂN SÁCH NHÀ NƯỚC DO ĐỊA PHƯƠNG QUẢN LÝ THEO NĂM NGÂN SÁCH 2025</t>
  </si>
  <si>
    <t>10=11+12</t>
  </si>
  <si>
    <t>14=9-10-13</t>
  </si>
  <si>
    <t>16=17-18</t>
  </si>
  <si>
    <t>20=15-16-19</t>
  </si>
  <si>
    <t>22=8+11+17</t>
  </si>
  <si>
    <t>23=6-7-8+12+18</t>
  </si>
  <si>
    <t>24=5-7+10+16-21</t>
  </si>
  <si>
    <t>Ngành, lĩnh vực Quy hoạch (mã ngành 332)</t>
  </si>
  <si>
    <t>Lập điều chỉnh quy hoạch xây dựng nông thôn xã Sảng Mộc, huyện Võ Nhai, tỉnh Thái Nguyên đến năm 2035</t>
  </si>
  <si>
    <t>Trường PTDTBT THCS Sảng Mộc, Hạng mục: Nhà công vụ giáo viên 8 phòng, nhà ăn bán trú 2 tầng 10 phòng, nhà bếp, công trình phụ trợ</t>
  </si>
  <si>
    <t>UBND Xã Sảng Mộc</t>
  </si>
  <si>
    <t>(Kèm theo Quyết định số  225/QĐ-UBND ngày 24/4/2026 của UBND xã Sảng Mộc)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</si>
</sst>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_(* \(#,##0.00\);_(* &quot;-&quot;??_);_(@_)"/>
    <numFmt numFmtId="164" formatCode="#,##0;\-#,##0"/>
    <numFmt numFmtId="165" formatCode="_(* #,##0_);_(* \(#,##0\);_(* &quot;-&quot;??_);_(@_)"/>
    <numFmt numFmtId="166" formatCode="#,##0.000"/>
    <numFmt numFmtId="167" formatCode="#,###"/>
    <numFmt numFmtId="168" formatCode="_-* #,##0.00\ _₫_-;\-* #,##0.00\ _₫_-;_-* &quot;-&quot;??\ _₫_-;_-@_-"/>
    <numFmt numFmtId="169" formatCode="#,###.000"/>
    <numFmt numFmtId="170" formatCode="[$-1042A]#,###"/>
    <numFmt numFmtId="171" formatCode="_(* #,##0.000_);_(* \(#,##0.000\);_(* &quot;-&quot;??_);_(@_)"/>
    <numFmt numFmtId="172" formatCode="#,##0.000;\-#,##0.000"/>
    <numFmt numFmtId="173" formatCode="[$-1042A]#,###.000"/>
    <numFmt numFmtId="175" formatCode="#,##0.000_);\(#,##0.000\)"/>
    <numFmt numFmtId="176" formatCode="#,##0.0"/>
    <numFmt numFmtId="177" formatCode="#,##0.0000"/>
  </numFmts>
  <fonts count="68" x14ac:knownFonts="1">
    <font>
      <sz val="12"/>
      <color theme="1"/>
      <name val="Times New Roman"/>
      <family val="2"/>
    </font>
    <font>
      <sz val="12"/>
      <color theme="1"/>
      <name val="Times New Roman"/>
      <family val="2"/>
    </font>
    <font>
      <sz val="10"/>
      <name val="Arial"/>
      <family val="2"/>
    </font>
    <font>
      <b/>
      <sz val="12"/>
      <name val="Times New Roman"/>
      <family val="1"/>
    </font>
    <font>
      <sz val="12"/>
      <name val=".VnTime"/>
      <family val="2"/>
    </font>
    <font>
      <sz val="12"/>
      <name val="Times New Roman"/>
      <family val="1"/>
    </font>
    <font>
      <i/>
      <sz val="12"/>
      <name val="Times New Roman"/>
      <family val="1"/>
    </font>
    <font>
      <sz val="12"/>
      <name val=".VnArial Narrow"/>
      <family val="2"/>
    </font>
    <font>
      <sz val="12"/>
      <color theme="1"/>
      <name val="Times New Roman"/>
      <family val="1"/>
    </font>
    <font>
      <sz val="9"/>
      <name val="Times New Roman"/>
      <family val="1"/>
    </font>
    <font>
      <sz val="14"/>
      <name val=".VnTime"/>
      <family val="2"/>
    </font>
    <font>
      <sz val="11"/>
      <color theme="1"/>
      <name val="Calibri"/>
      <family val="2"/>
      <scheme val="minor"/>
    </font>
    <font>
      <b/>
      <sz val="12"/>
      <color rgb="FF000000"/>
      <name val="Times New Roman"/>
      <family val="1"/>
    </font>
    <font>
      <i/>
      <sz val="12"/>
      <color rgb="FF000000"/>
      <name val="Times New Roman"/>
      <family val="1"/>
    </font>
    <font>
      <sz val="11"/>
      <color theme="1"/>
      <name val="Calibri"/>
      <family val="2"/>
    </font>
    <font>
      <b/>
      <sz val="12"/>
      <color theme="1"/>
      <name val="Times New Roman"/>
      <family val="1"/>
    </font>
    <font>
      <sz val="12"/>
      <color rgb="FF000000"/>
      <name val="Times New Roman"/>
      <family val="1"/>
    </font>
    <font>
      <sz val="11"/>
      <color theme="1"/>
      <name val="Calibri"/>
      <family val="2"/>
    </font>
    <font>
      <sz val="11"/>
      <color theme="1"/>
      <name val="Times New Roman"/>
      <family val="1"/>
    </font>
    <font>
      <b/>
      <sz val="11"/>
      <color theme="1"/>
      <name val="Times New Roman"/>
      <family val="1"/>
    </font>
    <font>
      <b/>
      <sz val="12"/>
      <color indexed="8"/>
      <name val="Times New Roman"/>
      <family val="1"/>
    </font>
    <font>
      <sz val="12"/>
      <color indexed="8"/>
      <name val="Times New Roman"/>
      <family val="1"/>
    </font>
    <font>
      <b/>
      <i/>
      <sz val="12"/>
      <color indexed="8"/>
      <name val="Times New Roman"/>
      <family val="1"/>
    </font>
    <font>
      <b/>
      <i/>
      <sz val="12"/>
      <name val="Times New Roman"/>
      <family val="1"/>
    </font>
    <font>
      <sz val="8"/>
      <name val="Times New Roman"/>
      <family val="2"/>
    </font>
    <font>
      <sz val="11"/>
      <color indexed="8"/>
      <name val="Calibri"/>
      <family val="2"/>
    </font>
    <font>
      <sz val="10"/>
      <name val="Times New Roman"/>
      <family val="1"/>
    </font>
    <font>
      <b/>
      <sz val="11"/>
      <name val="Times New Roman"/>
      <family val="1"/>
    </font>
    <font>
      <i/>
      <sz val="11"/>
      <color rgb="FF000000"/>
      <name val="Times New Roman"/>
      <family val="1"/>
    </font>
    <font>
      <b/>
      <sz val="10"/>
      <color rgb="FF000000"/>
      <name val="Times New Roman"/>
      <family val="1"/>
    </font>
    <font>
      <b/>
      <sz val="13"/>
      <name val="Times New Roman"/>
      <family val="1"/>
    </font>
    <font>
      <sz val="12"/>
      <name val=".VnArial"/>
      <family val="2"/>
    </font>
    <font>
      <sz val="10"/>
      <color theme="1"/>
      <name val="Times New Roman"/>
      <family val="1"/>
    </font>
    <font>
      <b/>
      <i/>
      <sz val="12"/>
      <color rgb="FF000000"/>
      <name val="Times New Roman"/>
      <family val="1"/>
    </font>
    <font>
      <i/>
      <sz val="11"/>
      <color theme="1"/>
      <name val="Times New Roman"/>
      <family val="1"/>
    </font>
    <font>
      <i/>
      <sz val="13"/>
      <color rgb="FF000000"/>
      <name val="Times New Roman"/>
      <family val="1"/>
    </font>
    <font>
      <b/>
      <sz val="8"/>
      <color rgb="FF000000"/>
      <name val="Times New Roman"/>
      <family val="1"/>
    </font>
    <font>
      <sz val="8"/>
      <color rgb="FF000000"/>
      <name val="Times New Roman"/>
      <family val="1"/>
    </font>
    <font>
      <sz val="11"/>
      <name val="Calibri"/>
      <family val="2"/>
    </font>
    <font>
      <sz val="10"/>
      <color rgb="FF000000"/>
      <name val="Times New Roman"/>
      <family val="1"/>
    </font>
    <font>
      <sz val="11"/>
      <name val="Times New Roman"/>
      <family val="1"/>
    </font>
    <font>
      <sz val="9"/>
      <color rgb="FF000000"/>
      <name val="Times New Roman"/>
      <family val="1"/>
    </font>
    <font>
      <sz val="11"/>
      <color rgb="FF000000"/>
      <name val="Times New Roman"/>
      <family val="1"/>
    </font>
    <font>
      <i/>
      <sz val="9"/>
      <color rgb="FF000000"/>
      <name val="Times New Roman"/>
      <family val="1"/>
    </font>
    <font>
      <b/>
      <sz val="9"/>
      <color indexed="8"/>
      <name val="Times New Roman"/>
      <family val="1"/>
    </font>
    <font>
      <b/>
      <sz val="9"/>
      <color rgb="FF000000"/>
      <name val="Times New Roman"/>
      <family val="1"/>
    </font>
    <font>
      <sz val="9"/>
      <color indexed="8"/>
      <name val="Times New Roman"/>
      <family val="1"/>
    </font>
    <font>
      <b/>
      <sz val="11"/>
      <color rgb="FF000000"/>
      <name val="Times New Roman"/>
      <family val="1"/>
    </font>
    <font>
      <b/>
      <sz val="9"/>
      <name val="Times New Roman"/>
      <family val="1"/>
    </font>
    <font>
      <sz val="11"/>
      <name val="Calibri"/>
      <family val="2"/>
    </font>
    <font>
      <sz val="10"/>
      <color rgb="FF000000"/>
      <name val="Times New Roman"/>
      <family val="1"/>
    </font>
    <font>
      <b/>
      <sz val="10"/>
      <color rgb="FF000000"/>
      <name val="Times New Roman"/>
      <family val="1"/>
    </font>
    <font>
      <b/>
      <sz val="16"/>
      <color rgb="FF000000"/>
      <name val="Times New Roman"/>
      <family val="1"/>
    </font>
    <font>
      <b/>
      <sz val="8"/>
      <color rgb="FF000000"/>
      <name val="Times New Roman"/>
      <family val="1"/>
    </font>
    <font>
      <sz val="8"/>
      <color rgb="FF000000"/>
      <name val="Times New Roman"/>
      <family val="1"/>
    </font>
    <font>
      <sz val="11"/>
      <color rgb="FF000000"/>
      <name val="Calibri"/>
      <family val="2"/>
      <scheme val="minor"/>
    </font>
    <font>
      <b/>
      <sz val="9"/>
      <color theme="1"/>
      <name val="Times New Roman"/>
      <family val="1"/>
    </font>
    <font>
      <sz val="9"/>
      <color theme="1"/>
      <name val="Times New Roman"/>
      <family val="1"/>
    </font>
    <font>
      <sz val="8"/>
      <color theme="1"/>
      <name val="Times New Roman"/>
      <family val="1"/>
    </font>
    <font>
      <sz val="8"/>
      <name val="Times New Roman"/>
      <family val="1"/>
    </font>
    <font>
      <b/>
      <sz val="8"/>
      <name val="Times New Roman"/>
      <family val="1"/>
    </font>
    <font>
      <b/>
      <sz val="14"/>
      <name val="Times New Roman"/>
      <family val="1"/>
    </font>
    <font>
      <i/>
      <sz val="14"/>
      <name val="Times New Roman"/>
      <family val="1"/>
    </font>
    <font>
      <sz val="14"/>
      <name val="Times New Roman"/>
      <family val="1"/>
    </font>
    <font>
      <sz val="13"/>
      <name val="Times New Roman"/>
      <family val="1"/>
    </font>
    <font>
      <b/>
      <i/>
      <sz val="14"/>
      <name val="Times New Roman"/>
      <family val="1"/>
    </font>
    <font>
      <i/>
      <sz val="11"/>
      <name val="Times New Roman"/>
      <family val="1"/>
    </font>
    <font>
      <i/>
      <sz val="16"/>
      <color rgb="FF000000"/>
      <name val="Times New Roman"/>
      <family val="1"/>
    </font>
  </fonts>
  <fills count="5">
    <fill>
      <patternFill patternType="none"/>
    </fill>
    <fill>
      <patternFill patternType="gray125"/>
    </fill>
    <fill>
      <patternFill patternType="solid">
        <fgColor rgb="FFFFFFFF"/>
      </patternFill>
    </fill>
    <fill>
      <patternFill patternType="solid">
        <fgColor indexed="9"/>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25">
    <xf numFmtId="0" fontId="0" fillId="0" borderId="0"/>
    <xf numFmtId="0" fontId="4" fillId="0" borderId="0"/>
    <xf numFmtId="0" fontId="7" fillId="0" borderId="0"/>
    <xf numFmtId="0" fontId="2" fillId="0" borderId="0"/>
    <xf numFmtId="0" fontId="10" fillId="0" borderId="0"/>
    <xf numFmtId="0" fontId="10" fillId="0" borderId="0"/>
    <xf numFmtId="0" fontId="10" fillId="0" borderId="0"/>
    <xf numFmtId="0" fontId="2" fillId="0" borderId="0"/>
    <xf numFmtId="0" fontId="10" fillId="0" borderId="0"/>
    <xf numFmtId="0" fontId="10" fillId="0" borderId="0"/>
    <xf numFmtId="0" fontId="10" fillId="0" borderId="0"/>
    <xf numFmtId="0" fontId="10" fillId="0" borderId="0"/>
    <xf numFmtId="0" fontId="2" fillId="0" borderId="0"/>
    <xf numFmtId="0" fontId="11" fillId="0" borderId="0"/>
    <xf numFmtId="43" fontId="1" fillId="0" borderId="0" applyFont="0" applyFill="0" applyBorder="0" applyAlignment="0" applyProtection="0"/>
    <xf numFmtId="0" fontId="14" fillId="0" borderId="0"/>
    <xf numFmtId="0" fontId="17" fillId="0" borderId="0"/>
    <xf numFmtId="166" fontId="4" fillId="0" borderId="0" applyFont="0" applyFill="0" applyBorder="0" applyAlignment="0" applyProtection="0"/>
    <xf numFmtId="43" fontId="25" fillId="0" borderId="0" applyFont="0" applyFill="0" applyBorder="0" applyAlignment="0" applyProtection="0"/>
    <xf numFmtId="0" fontId="2" fillId="0" borderId="0"/>
    <xf numFmtId="0" fontId="31" fillId="0" borderId="0"/>
    <xf numFmtId="43" fontId="2"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0" fontId="55" fillId="0" borderId="0"/>
  </cellStyleXfs>
  <cellXfs count="561">
    <xf numFmtId="0" fontId="0" fillId="0" borderId="0" xfId="0"/>
    <xf numFmtId="0" fontId="5" fillId="0" borderId="0" xfId="0" applyFont="1"/>
    <xf numFmtId="0" fontId="8" fillId="0" borderId="0" xfId="0" applyFont="1"/>
    <xf numFmtId="0" fontId="12" fillId="0" borderId="0" xfId="0" applyFont="1" applyAlignment="1">
      <alignment horizontal="right" vertical="center"/>
    </xf>
    <xf numFmtId="0" fontId="13" fillId="0" borderId="0" xfId="0" applyFont="1" applyAlignment="1">
      <alignment horizontal="right" vertical="center"/>
    </xf>
    <xf numFmtId="0" fontId="12" fillId="0" borderId="1" xfId="0" applyFont="1" applyBorder="1" applyAlignment="1">
      <alignment horizontal="center" vertical="center" wrapText="1"/>
    </xf>
    <xf numFmtId="0" fontId="15" fillId="0" borderId="0" xfId="0" applyFont="1"/>
    <xf numFmtId="0" fontId="12" fillId="0" borderId="2" xfId="0" applyFont="1" applyBorder="1" applyAlignment="1">
      <alignment horizontal="center" wrapText="1"/>
    </xf>
    <xf numFmtId="0" fontId="12" fillId="0" borderId="2" xfId="0" applyFont="1" applyBorder="1" applyAlignment="1">
      <alignment wrapText="1"/>
    </xf>
    <xf numFmtId="0" fontId="16" fillId="0" borderId="2" xfId="0" applyFont="1" applyBorder="1" applyAlignment="1">
      <alignment horizontal="center" wrapText="1"/>
    </xf>
    <xf numFmtId="0" fontId="16" fillId="0" borderId="2" xfId="0" applyFont="1" applyBorder="1" applyAlignment="1">
      <alignment wrapText="1"/>
    </xf>
    <xf numFmtId="0" fontId="12" fillId="0" borderId="3" xfId="0" applyFont="1" applyBorder="1" applyAlignment="1">
      <alignment horizontal="center" wrapText="1"/>
    </xf>
    <xf numFmtId="0" fontId="12" fillId="0" borderId="3" xfId="0" applyFont="1" applyBorder="1" applyAlignment="1">
      <alignment wrapText="1"/>
    </xf>
    <xf numFmtId="43" fontId="16" fillId="0" borderId="2" xfId="14" applyFont="1" applyBorder="1" applyAlignment="1">
      <alignment horizontal="center" wrapText="1"/>
    </xf>
    <xf numFmtId="43" fontId="16" fillId="0" borderId="3" xfId="14" applyFont="1" applyBorder="1" applyAlignment="1">
      <alignment horizontal="center" wrapText="1"/>
    </xf>
    <xf numFmtId="165" fontId="12" fillId="0" borderId="2" xfId="14" applyNumberFormat="1" applyFont="1" applyBorder="1" applyAlignment="1">
      <alignment horizontal="center" wrapText="1"/>
    </xf>
    <xf numFmtId="165" fontId="16" fillId="0" borderId="2" xfId="14" applyNumberFormat="1" applyFont="1" applyBorder="1" applyAlignment="1">
      <alignment horizontal="center" wrapText="1"/>
    </xf>
    <xf numFmtId="165" fontId="16" fillId="0" borderId="3" xfId="14" applyNumberFormat="1" applyFont="1" applyBorder="1" applyAlignment="1">
      <alignment horizontal="center" wrapText="1"/>
    </xf>
    <xf numFmtId="0" fontId="16" fillId="0" borderId="1" xfId="0" applyFont="1" applyBorder="1" applyAlignment="1">
      <alignment horizontal="center" vertical="center" wrapText="1"/>
    </xf>
    <xf numFmtId="0" fontId="18" fillId="0" borderId="0" xfId="0" applyFont="1"/>
    <xf numFmtId="0" fontId="28" fillId="0" borderId="0" xfId="0" applyFont="1" applyAlignment="1">
      <alignment horizontal="right" vertical="center"/>
    </xf>
    <xf numFmtId="0" fontId="12" fillId="0" borderId="1" xfId="0" applyFont="1" applyBorder="1" applyAlignment="1">
      <alignment vertical="center" wrapText="1"/>
    </xf>
    <xf numFmtId="164" fontId="8" fillId="2" borderId="1" xfId="0" applyNumberFormat="1" applyFont="1" applyFill="1" applyBorder="1" applyAlignment="1">
      <alignment horizontal="right" vertical="center" wrapText="1"/>
    </xf>
    <xf numFmtId="165" fontId="8" fillId="2" borderId="1" xfId="14" applyNumberFormat="1" applyFont="1" applyFill="1" applyBorder="1" applyAlignment="1">
      <alignment horizontal="right" vertical="center" wrapText="1"/>
    </xf>
    <xf numFmtId="0" fontId="5" fillId="0" borderId="1" xfId="0" applyFont="1" applyBorder="1" applyAlignment="1">
      <alignment horizontal="center" vertical="center" wrapText="1"/>
    </xf>
    <xf numFmtId="164" fontId="15" fillId="2" borderId="1" xfId="15" applyNumberFormat="1" applyFont="1" applyFill="1" applyBorder="1" applyAlignment="1">
      <alignment horizontal="right" vertical="center" wrapText="1"/>
    </xf>
    <xf numFmtId="2" fontId="15" fillId="2" borderId="1" xfId="15" applyNumberFormat="1" applyFont="1" applyFill="1" applyBorder="1" applyAlignment="1">
      <alignment horizontal="right" vertical="center" wrapText="1"/>
    </xf>
    <xf numFmtId="164" fontId="15" fillId="0" borderId="1" xfId="15" applyNumberFormat="1" applyFont="1" applyBorder="1" applyAlignment="1">
      <alignment horizontal="right" vertical="center" wrapText="1"/>
    </xf>
    <xf numFmtId="2" fontId="8" fillId="2" borderId="1" xfId="15" applyNumberFormat="1" applyFont="1" applyFill="1" applyBorder="1" applyAlignment="1">
      <alignment horizontal="right" vertical="center" wrapText="1"/>
    </xf>
    <xf numFmtId="164" fontId="8" fillId="2" borderId="1" xfId="15" applyNumberFormat="1" applyFont="1" applyFill="1" applyBorder="1" applyAlignment="1">
      <alignment horizontal="right" vertical="center" wrapText="1"/>
    </xf>
    <xf numFmtId="0" fontId="15" fillId="2" borderId="1" xfId="15" applyFont="1" applyFill="1" applyBorder="1" applyAlignment="1">
      <alignment horizontal="right" vertical="center" wrapText="1"/>
    </xf>
    <xf numFmtId="0" fontId="8" fillId="2" borderId="1" xfId="15" applyFont="1" applyFill="1" applyBorder="1" applyAlignment="1">
      <alignment horizontal="right" vertical="center" wrapText="1"/>
    </xf>
    <xf numFmtId="0" fontId="8" fillId="0" borderId="0" xfId="0" applyFont="1" applyAlignment="1">
      <alignment horizontal="center"/>
    </xf>
    <xf numFmtId="0" fontId="5" fillId="0" borderId="8" xfId="0" applyFont="1" applyBorder="1" applyAlignment="1">
      <alignment horizontal="left" vertical="center" wrapText="1"/>
    </xf>
    <xf numFmtId="0" fontId="5" fillId="0" borderId="0" xfId="16" applyFont="1"/>
    <xf numFmtId="0" fontId="3" fillId="0" borderId="0" xfId="16" applyFont="1" applyAlignment="1">
      <alignment horizontal="right" vertical="center" wrapText="1"/>
    </xf>
    <xf numFmtId="0" fontId="33" fillId="0" borderId="0" xfId="0" applyFont="1" applyAlignment="1">
      <alignment horizontal="center" vertical="center"/>
    </xf>
    <xf numFmtId="165" fontId="22" fillId="0" borderId="1" xfId="14" applyNumberFormat="1" applyFont="1" applyFill="1" applyBorder="1" applyAlignment="1">
      <alignment horizontal="center" vertical="center" wrapText="1"/>
    </xf>
    <xf numFmtId="165" fontId="21" fillId="0" borderId="1" xfId="14" applyNumberFormat="1" applyFont="1" applyFill="1" applyBorder="1" applyAlignment="1">
      <alignment horizontal="center" vertical="center" wrapText="1"/>
    </xf>
    <xf numFmtId="0" fontId="3" fillId="2" borderId="1" xfId="16" applyFont="1" applyFill="1" applyBorder="1" applyAlignment="1">
      <alignment horizontal="center" vertical="center" wrapText="1"/>
    </xf>
    <xf numFmtId="0" fontId="0" fillId="0" borderId="0" xfId="0" applyAlignment="1">
      <alignment horizontal="center"/>
    </xf>
    <xf numFmtId="0" fontId="5" fillId="0" borderId="1" xfId="0" applyFont="1" applyBorder="1" applyAlignment="1">
      <alignment vertical="center" wrapText="1"/>
    </xf>
    <xf numFmtId="3" fontId="5" fillId="0" borderId="1" xfId="0" applyNumberFormat="1" applyFont="1" applyBorder="1" applyAlignment="1">
      <alignment vertical="center" wrapText="1"/>
    </xf>
    <xf numFmtId="0" fontId="3" fillId="0" borderId="0" xfId="0" applyFont="1" applyAlignment="1">
      <alignment horizontal="right" vertical="center"/>
    </xf>
    <xf numFmtId="0" fontId="6" fillId="0" borderId="0" xfId="0" applyFont="1" applyAlignment="1">
      <alignment horizontal="right" vertical="center"/>
    </xf>
    <xf numFmtId="0" fontId="3" fillId="0" borderId="1" xfId="0" applyFont="1" applyBorder="1" applyAlignment="1">
      <alignment horizontal="center" vertical="center" wrapText="1"/>
    </xf>
    <xf numFmtId="0" fontId="3" fillId="0" borderId="0" xfId="0" applyFont="1"/>
    <xf numFmtId="0" fontId="3" fillId="0" borderId="1" xfId="0" applyFont="1" applyBorder="1" applyAlignment="1">
      <alignment vertical="center"/>
    </xf>
    <xf numFmtId="0" fontId="3" fillId="0" borderId="1" xfId="0" applyFont="1" applyBorder="1" applyAlignment="1">
      <alignment vertical="center" wrapText="1"/>
    </xf>
    <xf numFmtId="3" fontId="3" fillId="0" borderId="1" xfId="0" applyNumberFormat="1" applyFont="1" applyBorder="1"/>
    <xf numFmtId="167" fontId="19" fillId="0" borderId="1" xfId="0" applyNumberFormat="1" applyFont="1" applyBorder="1" applyAlignment="1">
      <alignment horizontal="right" vertical="center" wrapText="1"/>
    </xf>
    <xf numFmtId="43" fontId="19" fillId="0" borderId="1" xfId="14" applyFont="1" applyBorder="1" applyAlignment="1">
      <alignment horizontal="right" vertical="center" wrapText="1"/>
    </xf>
    <xf numFmtId="167" fontId="18" fillId="0" borderId="1" xfId="0" applyNumberFormat="1" applyFont="1" applyBorder="1" applyAlignment="1">
      <alignment horizontal="right"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xf>
    <xf numFmtId="0" fontId="3" fillId="0" borderId="0" xfId="0" applyFont="1" applyAlignment="1">
      <alignment horizontal="left" vertical="top"/>
    </xf>
    <xf numFmtId="0" fontId="5" fillId="0" borderId="0" xfId="0" applyFont="1" applyAlignment="1">
      <alignment horizontal="center" vertical="top" wrapText="1"/>
    </xf>
    <xf numFmtId="43" fontId="3" fillId="0" borderId="1" xfId="14" applyFont="1" applyFill="1" applyBorder="1" applyAlignment="1">
      <alignment horizontal="right" vertical="center" wrapText="1"/>
    </xf>
    <xf numFmtId="43" fontId="21" fillId="0" borderId="1" xfId="14" applyFont="1" applyFill="1" applyBorder="1" applyAlignment="1">
      <alignment horizontal="center" vertical="center" wrapText="1"/>
    </xf>
    <xf numFmtId="0" fontId="5" fillId="0" borderId="0" xfId="0" applyFont="1" applyAlignment="1">
      <alignment vertical="center" wrapText="1"/>
    </xf>
    <xf numFmtId="43" fontId="22" fillId="0" borderId="1" xfId="14" applyFont="1" applyFill="1" applyBorder="1" applyAlignment="1">
      <alignment horizontal="center" vertical="center" wrapText="1"/>
    </xf>
    <xf numFmtId="0" fontId="23" fillId="0" borderId="0" xfId="0" applyFont="1" applyAlignment="1">
      <alignment vertical="center" wrapText="1"/>
    </xf>
    <xf numFmtId="165" fontId="20" fillId="0" borderId="1" xfId="14" applyNumberFormat="1" applyFont="1" applyFill="1" applyBorder="1" applyAlignment="1">
      <alignment horizontal="center" vertical="center" wrapText="1"/>
    </xf>
    <xf numFmtId="43" fontId="20" fillId="0" borderId="1" xfId="14" applyFont="1" applyFill="1" applyBorder="1" applyAlignment="1">
      <alignment horizontal="center" vertical="center" wrapText="1"/>
    </xf>
    <xf numFmtId="0" fontId="3" fillId="0" borderId="0" xfId="0" applyFont="1" applyAlignment="1">
      <alignment vertical="center" wrapText="1"/>
    </xf>
    <xf numFmtId="43" fontId="21" fillId="0" borderId="1" xfId="14" applyFont="1" applyFill="1" applyBorder="1" applyAlignment="1">
      <alignment vertical="center" wrapText="1"/>
    </xf>
    <xf numFmtId="164" fontId="5" fillId="0" borderId="0" xfId="0" applyNumberFormat="1" applyFont="1"/>
    <xf numFmtId="167" fontId="34" fillId="0" borderId="0" xfId="0" applyNumberFormat="1" applyFont="1" applyAlignment="1">
      <alignment horizontal="right" vertical="center" wrapText="1"/>
    </xf>
    <xf numFmtId="167" fontId="0" fillId="0" borderId="0" xfId="0" applyNumberFormat="1"/>
    <xf numFmtId="165" fontId="8" fillId="0" borderId="0" xfId="14" applyNumberFormat="1" applyFont="1"/>
    <xf numFmtId="3" fontId="12" fillId="0" borderId="1" xfId="0" applyNumberFormat="1" applyFont="1" applyBorder="1" applyAlignment="1">
      <alignment horizontal="right" vertical="center" wrapText="1"/>
    </xf>
    <xf numFmtId="0" fontId="3" fillId="0" borderId="5" xfId="0" applyFont="1" applyBorder="1" applyAlignment="1">
      <alignment horizontal="center" vertical="center" wrapText="1"/>
    </xf>
    <xf numFmtId="0" fontId="6" fillId="0" borderId="11" xfId="0" applyFont="1" applyBorder="1" applyAlignment="1">
      <alignment horizontal="right" vertical="top" wrapText="1"/>
    </xf>
    <xf numFmtId="166" fontId="19" fillId="0" borderId="1" xfId="0" applyNumberFormat="1" applyFont="1" applyBorder="1" applyAlignment="1">
      <alignment horizontal="right" vertical="center" wrapText="1"/>
    </xf>
    <xf numFmtId="0" fontId="5" fillId="0" borderId="0" xfId="0" applyFont="1" applyAlignment="1">
      <alignment horizontal="center"/>
    </xf>
    <xf numFmtId="0" fontId="5" fillId="0" borderId="0" xfId="16" applyFont="1" applyAlignment="1">
      <alignment vertical="center"/>
    </xf>
    <xf numFmtId="0" fontId="36" fillId="0" borderId="8" xfId="0" applyFont="1" applyBorder="1" applyAlignment="1">
      <alignment vertical="center" wrapText="1" readingOrder="1"/>
    </xf>
    <xf numFmtId="0" fontId="37" fillId="0" borderId="8" xfId="0" applyFont="1" applyBorder="1" applyAlignment="1">
      <alignment vertical="center" wrapText="1" readingOrder="1"/>
    </xf>
    <xf numFmtId="0" fontId="5" fillId="0" borderId="0" xfId="0" applyFont="1" applyAlignment="1">
      <alignment vertical="center"/>
    </xf>
    <xf numFmtId="169" fontId="19" fillId="0" borderId="1" xfId="0" applyNumberFormat="1" applyFont="1" applyBorder="1" applyAlignment="1">
      <alignment horizontal="right" vertical="center" wrapText="1"/>
    </xf>
    <xf numFmtId="166" fontId="15" fillId="0" borderId="1" xfId="15" applyNumberFormat="1" applyFont="1" applyBorder="1" applyAlignment="1">
      <alignment horizontal="right" vertical="center" wrapText="1"/>
    </xf>
    <xf numFmtId="166" fontId="15" fillId="2" borderId="1" xfId="15" applyNumberFormat="1" applyFont="1" applyFill="1" applyBorder="1" applyAlignment="1">
      <alignment horizontal="right" vertical="center" wrapText="1"/>
    </xf>
    <xf numFmtId="166" fontId="8" fillId="0" borderId="1" xfId="15" applyNumberFormat="1" applyFont="1" applyBorder="1" applyAlignment="1">
      <alignment horizontal="right" vertical="center" wrapText="1"/>
    </xf>
    <xf numFmtId="171" fontId="16" fillId="0" borderId="2" xfId="14" applyNumberFormat="1" applyFont="1" applyBorder="1" applyAlignment="1">
      <alignment horizontal="center" wrapText="1"/>
    </xf>
    <xf numFmtId="171" fontId="16" fillId="0" borderId="2" xfId="14" applyNumberFormat="1" applyFont="1" applyFill="1" applyBorder="1" applyAlignment="1">
      <alignment horizontal="center" wrapText="1"/>
    </xf>
    <xf numFmtId="0" fontId="12" fillId="0" borderId="20" xfId="0" applyFont="1" applyBorder="1" applyAlignment="1">
      <alignment horizontal="center" vertical="top" wrapText="1" readingOrder="1"/>
    </xf>
    <xf numFmtId="0" fontId="12" fillId="0" borderId="8" xfId="0" applyFont="1" applyBorder="1" applyAlignment="1">
      <alignment horizontal="center" vertical="top" wrapText="1" readingOrder="1"/>
    </xf>
    <xf numFmtId="0" fontId="12" fillId="0" borderId="8" xfId="0" applyFont="1" applyBorder="1" applyAlignment="1">
      <alignment vertical="top" wrapText="1" readingOrder="1"/>
    </xf>
    <xf numFmtId="0" fontId="16" fillId="0" borderId="8" xfId="0" applyFont="1" applyBorder="1" applyAlignment="1">
      <alignment horizontal="center" vertical="top" wrapText="1" readingOrder="1"/>
    </xf>
    <xf numFmtId="0" fontId="16" fillId="0" borderId="8" xfId="0" applyFont="1" applyBorder="1" applyAlignment="1">
      <alignment vertical="top" wrapText="1" readingOrder="1"/>
    </xf>
    <xf numFmtId="0" fontId="12" fillId="0" borderId="13" xfId="0" applyFont="1" applyBorder="1" applyAlignment="1">
      <alignment vertical="top" wrapText="1" readingOrder="1"/>
    </xf>
    <xf numFmtId="172" fontId="15" fillId="2" borderId="1" xfId="15" applyNumberFormat="1" applyFont="1" applyFill="1" applyBorder="1" applyAlignment="1">
      <alignment horizontal="right" vertical="center" wrapText="1"/>
    </xf>
    <xf numFmtId="171" fontId="16" fillId="0" borderId="3" xfId="14" applyNumberFormat="1" applyFont="1" applyBorder="1" applyAlignment="1">
      <alignment horizontal="center" wrapText="1"/>
    </xf>
    <xf numFmtId="171" fontId="12" fillId="0" borderId="2" xfId="14" applyNumberFormat="1" applyFont="1" applyBorder="1" applyAlignment="1">
      <alignment horizontal="center" wrapText="1"/>
    </xf>
    <xf numFmtId="0" fontId="6" fillId="0" borderId="11" xfId="0" applyFont="1" applyBorder="1" applyAlignment="1">
      <alignment vertical="top" wrapText="1"/>
    </xf>
    <xf numFmtId="0" fontId="13" fillId="0" borderId="8" xfId="0" applyFont="1" applyBorder="1" applyAlignment="1">
      <alignment vertical="top" wrapText="1" readingOrder="1"/>
    </xf>
    <xf numFmtId="0" fontId="12" fillId="0" borderId="20" xfId="0" applyFont="1" applyBorder="1" applyAlignment="1">
      <alignment vertical="top" wrapText="1" readingOrder="1"/>
    </xf>
    <xf numFmtId="173" fontId="5" fillId="0" borderId="0" xfId="0" applyNumberFormat="1" applyFont="1"/>
    <xf numFmtId="173" fontId="6" fillId="0" borderId="11" xfId="0" applyNumberFormat="1" applyFont="1" applyBorder="1" applyAlignment="1">
      <alignment vertical="top" wrapText="1"/>
    </xf>
    <xf numFmtId="173" fontId="3" fillId="0" borderId="6" xfId="0" applyNumberFormat="1" applyFont="1" applyBorder="1" applyAlignment="1">
      <alignment horizontal="center" vertical="center" wrapText="1"/>
    </xf>
    <xf numFmtId="173" fontId="3" fillId="0" borderId="5" xfId="0" applyNumberFormat="1" applyFont="1" applyBorder="1" applyAlignment="1">
      <alignment vertical="center" wrapText="1"/>
    </xf>
    <xf numFmtId="173" fontId="12" fillId="0" borderId="8" xfId="0" applyNumberFormat="1" applyFont="1" applyBorder="1" applyAlignment="1">
      <alignment vertical="top" wrapText="1" readingOrder="1"/>
    </xf>
    <xf numFmtId="173" fontId="16" fillId="0" borderId="8" xfId="0" applyNumberFormat="1" applyFont="1" applyBorder="1" applyAlignment="1">
      <alignment vertical="top" wrapText="1" readingOrder="1"/>
    </xf>
    <xf numFmtId="173" fontId="13" fillId="0" borderId="8" xfId="0" applyNumberFormat="1" applyFont="1" applyBorder="1" applyAlignment="1">
      <alignment vertical="top" wrapText="1" readingOrder="1"/>
    </xf>
    <xf numFmtId="173" fontId="8" fillId="0" borderId="0" xfId="0" applyNumberFormat="1" applyFont="1"/>
    <xf numFmtId="173" fontId="12" fillId="0" borderId="8" xfId="0" applyNumberFormat="1" applyFont="1" applyBorder="1" applyAlignment="1">
      <alignment vertical="center" wrapText="1" readingOrder="1"/>
    </xf>
    <xf numFmtId="0" fontId="3" fillId="0" borderId="0" xfId="0" applyFont="1" applyAlignment="1">
      <alignment horizontal="center" vertical="top"/>
    </xf>
    <xf numFmtId="0" fontId="13" fillId="0" borderId="8" xfId="0" applyFont="1" applyBorder="1" applyAlignment="1">
      <alignment horizontal="center" vertical="top" wrapText="1" readingOrder="1"/>
    </xf>
    <xf numFmtId="0" fontId="5" fillId="0" borderId="0" xfId="0" applyFont="1" applyAlignment="1">
      <alignment horizontal="right"/>
    </xf>
    <xf numFmtId="0" fontId="3" fillId="0" borderId="1" xfId="0" applyFont="1" applyBorder="1" applyAlignment="1">
      <alignment horizontal="right" vertical="center" wrapText="1"/>
    </xf>
    <xf numFmtId="165" fontId="21" fillId="0" borderId="1" xfId="21" applyNumberFormat="1" applyFont="1" applyFill="1" applyBorder="1" applyAlignment="1">
      <alignment horizontal="right" vertical="center" wrapText="1"/>
    </xf>
    <xf numFmtId="165" fontId="20" fillId="0" borderId="1" xfId="21" applyNumberFormat="1" applyFont="1" applyFill="1" applyBorder="1" applyAlignment="1">
      <alignment horizontal="right" vertical="center" wrapText="1"/>
    </xf>
    <xf numFmtId="0" fontId="5" fillId="0" borderId="0" xfId="0" applyFont="1" applyAlignment="1">
      <alignment horizontal="right" vertical="center" wrapText="1"/>
    </xf>
    <xf numFmtId="171" fontId="21" fillId="0" borderId="1" xfId="21" applyNumberFormat="1" applyFont="1" applyFill="1" applyBorder="1" applyAlignment="1">
      <alignment horizontal="right" vertical="center" wrapText="1"/>
    </xf>
    <xf numFmtId="171" fontId="20" fillId="0" borderId="1" xfId="21" applyNumberFormat="1" applyFont="1" applyFill="1" applyBorder="1" applyAlignment="1">
      <alignment horizontal="right" vertical="center" wrapText="1"/>
    </xf>
    <xf numFmtId="166" fontId="20" fillId="0" borderId="1" xfId="0" applyNumberFormat="1" applyFont="1" applyBorder="1" applyAlignment="1">
      <alignment horizontal="right" vertical="center" wrapText="1"/>
    </xf>
    <xf numFmtId="164" fontId="5" fillId="0" borderId="0" xfId="0" applyNumberFormat="1" applyFont="1" applyAlignment="1">
      <alignment horizontal="right"/>
    </xf>
    <xf numFmtId="0" fontId="8" fillId="0" borderId="0" xfId="0" applyFont="1" applyAlignment="1">
      <alignment horizontal="right"/>
    </xf>
    <xf numFmtId="171" fontId="22" fillId="0" borderId="1" xfId="21" applyNumberFormat="1" applyFont="1" applyFill="1" applyBorder="1" applyAlignment="1">
      <alignment horizontal="right" vertical="center" wrapText="1"/>
    </xf>
    <xf numFmtId="171" fontId="20" fillId="0" borderId="1" xfId="14" applyNumberFormat="1" applyFont="1" applyFill="1" applyBorder="1" applyAlignment="1">
      <alignment horizontal="right" vertical="center" wrapText="1"/>
    </xf>
    <xf numFmtId="170" fontId="12" fillId="0" borderId="8" xfId="0" applyNumberFormat="1" applyFont="1" applyBorder="1" applyAlignment="1">
      <alignment horizontal="right" vertical="top" wrapText="1" readingOrder="1"/>
    </xf>
    <xf numFmtId="173" fontId="12" fillId="0" borderId="8" xfId="0" applyNumberFormat="1" applyFont="1" applyBorder="1" applyAlignment="1">
      <alignment horizontal="right" vertical="top" wrapText="1" readingOrder="1"/>
    </xf>
    <xf numFmtId="170" fontId="16" fillId="0" borderId="8" xfId="0" applyNumberFormat="1" applyFont="1" applyBorder="1" applyAlignment="1">
      <alignment horizontal="right" vertical="top" wrapText="1" readingOrder="1"/>
    </xf>
    <xf numFmtId="0" fontId="12" fillId="0" borderId="23" xfId="0" applyFont="1" applyBorder="1" applyAlignment="1">
      <alignment horizontal="center" vertical="top" wrapText="1" readingOrder="1"/>
    </xf>
    <xf numFmtId="170" fontId="12" fillId="0" borderId="20" xfId="0" applyNumberFormat="1" applyFont="1" applyBorder="1" applyAlignment="1">
      <alignment horizontal="right" vertical="top" wrapText="1" readingOrder="1"/>
    </xf>
    <xf numFmtId="165" fontId="21" fillId="0" borderId="7" xfId="14" applyNumberFormat="1" applyFont="1" applyFill="1" applyBorder="1" applyAlignment="1">
      <alignment horizontal="center" vertical="center" wrapText="1"/>
    </xf>
    <xf numFmtId="0" fontId="12" fillId="0" borderId="1" xfId="0" applyFont="1" applyBorder="1" applyAlignment="1">
      <alignment horizontal="center" vertical="top" wrapText="1" readingOrder="1"/>
    </xf>
    <xf numFmtId="173" fontId="12" fillId="0" borderId="8" xfId="0" applyNumberFormat="1" applyFont="1" applyBorder="1" applyAlignment="1">
      <alignment horizontal="right" vertical="center" wrapText="1" readingOrder="1"/>
    </xf>
    <xf numFmtId="0" fontId="12" fillId="0" borderId="8" xfId="0" applyFont="1" applyBorder="1" applyAlignment="1">
      <alignment vertical="center" wrapText="1" readingOrder="1"/>
    </xf>
    <xf numFmtId="0" fontId="12" fillId="0" borderId="8" xfId="0" applyFont="1" applyBorder="1" applyAlignment="1">
      <alignment horizontal="center" vertical="center" wrapText="1" readingOrder="1"/>
    </xf>
    <xf numFmtId="170" fontId="12" fillId="0" borderId="8" xfId="0" applyNumberFormat="1" applyFont="1" applyBorder="1" applyAlignment="1">
      <alignment horizontal="right" vertical="center" wrapText="1" readingOrder="1"/>
    </xf>
    <xf numFmtId="173" fontId="12" fillId="0" borderId="20" xfId="0" applyNumberFormat="1" applyFont="1" applyBorder="1" applyAlignment="1">
      <alignment horizontal="right" vertical="center" wrapText="1" readingOrder="1"/>
    </xf>
    <xf numFmtId="0" fontId="38" fillId="0" borderId="0" xfId="0" applyFont="1"/>
    <xf numFmtId="0" fontId="29" fillId="0" borderId="1" xfId="0" applyFont="1" applyBorder="1" applyAlignment="1">
      <alignment horizontal="center" vertical="top" wrapText="1" readingOrder="1"/>
    </xf>
    <xf numFmtId="0" fontId="29" fillId="0" borderId="6" xfId="0" applyFont="1" applyBorder="1" applyAlignment="1">
      <alignment horizontal="center" vertical="top" wrapText="1" readingOrder="1"/>
    </xf>
    <xf numFmtId="0" fontId="35" fillId="0" borderId="0" xfId="0" applyFont="1" applyAlignment="1">
      <alignment vertical="center"/>
    </xf>
    <xf numFmtId="0" fontId="39" fillId="0" borderId="0" xfId="0" applyFont="1" applyAlignment="1">
      <alignment horizontal="center" vertical="top" wrapText="1" readingOrder="1"/>
    </xf>
    <xf numFmtId="0" fontId="12" fillId="0" borderId="17" xfId="0" applyFont="1" applyBorder="1" applyAlignment="1">
      <alignment horizontal="center" vertical="center" wrapText="1" readingOrder="1"/>
    </xf>
    <xf numFmtId="0" fontId="29" fillId="0" borderId="1" xfId="0" applyFont="1" applyBorder="1" applyAlignment="1">
      <alignment horizontal="center" vertical="top" wrapText="1" readingOrder="1"/>
    </xf>
    <xf numFmtId="171" fontId="40" fillId="0" borderId="1" xfId="14" applyNumberFormat="1" applyFont="1" applyFill="1" applyBorder="1"/>
    <xf numFmtId="171" fontId="40" fillId="0" borderId="1" xfId="14" applyNumberFormat="1" applyFont="1" applyFill="1" applyBorder="1" applyAlignment="1">
      <alignment vertical="center"/>
    </xf>
    <xf numFmtId="0" fontId="16" fillId="0" borderId="8" xfId="0" applyFont="1" applyBorder="1" applyAlignment="1">
      <alignment horizontal="center" vertical="center" wrapText="1" readingOrder="1"/>
    </xf>
    <xf numFmtId="0" fontId="16" fillId="0" borderId="8" xfId="0" applyFont="1" applyBorder="1" applyAlignment="1">
      <alignment vertical="center" wrapText="1" readingOrder="1"/>
    </xf>
    <xf numFmtId="164" fontId="15" fillId="2" borderId="7" xfId="15" applyNumberFormat="1" applyFont="1" applyFill="1" applyBorder="1" applyAlignment="1">
      <alignment horizontal="right" vertical="center" wrapText="1"/>
    </xf>
    <xf numFmtId="166" fontId="15" fillId="0" borderId="7" xfId="15" applyNumberFormat="1" applyFont="1" applyBorder="1" applyAlignment="1">
      <alignment horizontal="right" vertical="center" wrapText="1"/>
    </xf>
    <xf numFmtId="166" fontId="15" fillId="0" borderId="5" xfId="15" applyNumberFormat="1" applyFont="1" applyBorder="1" applyAlignment="1">
      <alignment horizontal="right" vertical="center" wrapText="1"/>
    </xf>
    <xf numFmtId="166" fontId="15" fillId="2" borderId="5" xfId="15" applyNumberFormat="1" applyFont="1" applyFill="1" applyBorder="1" applyAlignment="1">
      <alignment horizontal="right" vertical="center" wrapText="1"/>
    </xf>
    <xf numFmtId="2" fontId="8" fillId="2" borderId="5" xfId="15" applyNumberFormat="1" applyFont="1" applyFill="1" applyBorder="1" applyAlignment="1">
      <alignment horizontal="right" vertical="center" wrapText="1"/>
    </xf>
    <xf numFmtId="166" fontId="15" fillId="2" borderId="7" xfId="15" applyNumberFormat="1" applyFont="1" applyFill="1" applyBorder="1" applyAlignment="1">
      <alignment horizontal="right" vertical="center" wrapText="1"/>
    </xf>
    <xf numFmtId="2" fontId="15" fillId="2" borderId="7" xfId="15" applyNumberFormat="1" applyFont="1" applyFill="1" applyBorder="1" applyAlignment="1">
      <alignment horizontal="right" vertical="center" wrapText="1"/>
    </xf>
    <xf numFmtId="0" fontId="16" fillId="0" borderId="1" xfId="0" applyFont="1" applyBorder="1" applyAlignment="1">
      <alignment horizontal="center" vertical="center" wrapText="1" readingOrder="1"/>
    </xf>
    <xf numFmtId="0" fontId="16" fillId="0" borderId="1" xfId="0" applyFont="1" applyBorder="1" applyAlignment="1">
      <alignment vertical="center" wrapText="1" readingOrder="1"/>
    </xf>
    <xf numFmtId="171" fontId="27" fillId="0" borderId="1" xfId="14" applyNumberFormat="1" applyFont="1" applyFill="1" applyBorder="1"/>
    <xf numFmtId="0" fontId="15" fillId="0" borderId="1" xfId="0" applyFont="1" applyBorder="1"/>
    <xf numFmtId="166" fontId="15" fillId="0" borderId="1" xfId="0" applyNumberFormat="1" applyFont="1" applyBorder="1"/>
    <xf numFmtId="0" fontId="12" fillId="0" borderId="28" xfId="0" applyFont="1" applyBorder="1" applyAlignment="1">
      <alignment vertical="center" wrapText="1" readingOrder="1"/>
    </xf>
    <xf numFmtId="166" fontId="8" fillId="0" borderId="0" xfId="0" applyNumberFormat="1" applyFont="1"/>
    <xf numFmtId="0" fontId="16" fillId="0" borderId="2" xfId="14" applyNumberFormat="1" applyFont="1" applyBorder="1" applyAlignment="1">
      <alignment horizontal="center" wrapText="1"/>
    </xf>
    <xf numFmtId="166" fontId="8" fillId="0" borderId="2" xfId="15" applyNumberFormat="1" applyFont="1" applyBorder="1" applyAlignment="1">
      <alignment horizontal="right" vertical="center" wrapText="1"/>
    </xf>
    <xf numFmtId="0" fontId="36" fillId="0" borderId="8" xfId="0" applyFont="1" applyBorder="1" applyAlignment="1">
      <alignment horizontal="center" vertical="center" wrapText="1" readingOrder="1"/>
    </xf>
    <xf numFmtId="0" fontId="37" fillId="0" borderId="8" xfId="0" applyFont="1" applyBorder="1" applyAlignment="1">
      <alignment horizontal="center" vertical="center" wrapText="1" readingOrder="1"/>
    </xf>
    <xf numFmtId="4" fontId="19" fillId="0" borderId="1" xfId="0" applyNumberFormat="1" applyFont="1" applyBorder="1" applyAlignment="1">
      <alignment horizontal="right" vertical="center" wrapText="1"/>
    </xf>
    <xf numFmtId="166" fontId="18" fillId="0" borderId="1" xfId="0" applyNumberFormat="1" applyFont="1" applyBorder="1" applyAlignment="1">
      <alignment horizontal="right" vertical="center" wrapText="1"/>
    </xf>
    <xf numFmtId="3" fontId="12" fillId="0" borderId="8" xfId="0" applyNumberFormat="1" applyFont="1" applyBorder="1" applyAlignment="1">
      <alignment vertical="top" wrapText="1" readingOrder="1"/>
    </xf>
    <xf numFmtId="173" fontId="16" fillId="0" borderId="8" xfId="0" applyNumberFormat="1" applyFont="1" applyBorder="1" applyAlignment="1">
      <alignment vertical="center" wrapText="1" readingOrder="1"/>
    </xf>
    <xf numFmtId="0" fontId="13" fillId="0" borderId="8" xfId="0" applyFont="1" applyBorder="1" applyAlignment="1">
      <alignment horizontal="center" vertical="center" wrapText="1" readingOrder="1"/>
    </xf>
    <xf numFmtId="0" fontId="13" fillId="0" borderId="8" xfId="0" applyFont="1" applyBorder="1" applyAlignment="1">
      <alignment vertical="center" wrapText="1" readingOrder="1"/>
    </xf>
    <xf numFmtId="173" fontId="13" fillId="0" borderId="8" xfId="0" applyNumberFormat="1" applyFont="1" applyBorder="1" applyAlignment="1">
      <alignment vertical="center" wrapText="1" readingOrder="1"/>
    </xf>
    <xf numFmtId="43" fontId="16" fillId="0" borderId="8" xfId="14" applyFont="1" applyBorder="1" applyAlignment="1">
      <alignment vertical="center" wrapText="1" readingOrder="1"/>
    </xf>
    <xf numFmtId="43" fontId="12" fillId="0" borderId="8" xfId="14" applyFont="1" applyBorder="1" applyAlignment="1">
      <alignment vertical="center" wrapText="1" readingOrder="1"/>
    </xf>
    <xf numFmtId="165" fontId="3" fillId="0" borderId="1" xfId="14" applyNumberFormat="1" applyFont="1" applyFill="1" applyBorder="1" applyAlignment="1">
      <alignment vertical="center" wrapText="1"/>
    </xf>
    <xf numFmtId="43" fontId="12" fillId="0" borderId="8" xfId="14" applyFont="1" applyBorder="1" applyAlignment="1">
      <alignment horizontal="right" vertical="top" wrapText="1" readingOrder="1"/>
    </xf>
    <xf numFmtId="2" fontId="21" fillId="0" borderId="1" xfId="14" applyNumberFormat="1" applyFont="1" applyFill="1" applyBorder="1" applyAlignment="1">
      <alignment horizontal="right" vertical="center" wrapText="1"/>
    </xf>
    <xf numFmtId="171" fontId="21" fillId="0" borderId="1" xfId="14" applyNumberFormat="1" applyFont="1" applyFill="1" applyBorder="1" applyAlignment="1">
      <alignment horizontal="center" vertical="center" wrapText="1"/>
    </xf>
    <xf numFmtId="175" fontId="21" fillId="0" borderId="1" xfId="14" applyNumberFormat="1" applyFont="1" applyFill="1" applyBorder="1" applyAlignment="1">
      <alignment horizontal="right" vertical="center" wrapText="1"/>
    </xf>
    <xf numFmtId="170" fontId="16" fillId="0" borderId="8" xfId="0" applyNumberFormat="1" applyFont="1" applyBorder="1" applyAlignment="1">
      <alignment horizontal="right" vertical="center" wrapText="1" readingOrder="1"/>
    </xf>
    <xf numFmtId="173" fontId="16" fillId="0" borderId="8" xfId="0" applyNumberFormat="1" applyFont="1" applyBorder="1" applyAlignment="1">
      <alignment horizontal="right" vertical="center" wrapText="1" readingOrder="1"/>
    </xf>
    <xf numFmtId="171" fontId="5" fillId="0" borderId="1" xfId="14" applyNumberFormat="1" applyFont="1" applyFill="1" applyBorder="1" applyAlignment="1">
      <alignment horizontal="center" vertical="center" wrapText="1"/>
    </xf>
    <xf numFmtId="171" fontId="5" fillId="0" borderId="0" xfId="14" applyNumberFormat="1" applyFont="1" applyFill="1" applyBorder="1" applyAlignment="1">
      <alignment horizontal="center" vertical="center" wrapText="1"/>
    </xf>
    <xf numFmtId="0" fontId="40" fillId="0" borderId="0" xfId="0" applyFont="1"/>
    <xf numFmtId="0" fontId="40" fillId="0" borderId="0" xfId="0" applyFont="1" applyAlignment="1">
      <alignment horizontal="center"/>
    </xf>
    <xf numFmtId="0" fontId="40" fillId="0" borderId="0" xfId="0" applyFont="1"/>
    <xf numFmtId="0" fontId="40" fillId="0" borderId="0" xfId="0" applyFont="1" applyAlignment="1">
      <alignment horizontal="center"/>
    </xf>
    <xf numFmtId="170" fontId="37" fillId="0" borderId="8" xfId="0" applyNumberFormat="1" applyFont="1" applyBorder="1" applyAlignment="1">
      <alignment horizontal="right" vertical="center" wrapText="1" readingOrder="1"/>
    </xf>
    <xf numFmtId="0" fontId="29" fillId="0" borderId="1" xfId="0" applyFont="1" applyBorder="1" applyAlignment="1">
      <alignment horizontal="center" vertical="center" wrapText="1" readingOrder="1"/>
    </xf>
    <xf numFmtId="170" fontId="41" fillId="0" borderId="8" xfId="0" applyNumberFormat="1" applyFont="1" applyBorder="1" applyAlignment="1">
      <alignment horizontal="right" vertical="center" wrapText="1" readingOrder="1"/>
    </xf>
    <xf numFmtId="170" fontId="43" fillId="0" borderId="8" xfId="0" applyNumberFormat="1" applyFont="1" applyBorder="1" applyAlignment="1">
      <alignment horizontal="right" vertical="center" wrapText="1" readingOrder="1"/>
    </xf>
    <xf numFmtId="171" fontId="44" fillId="0" borderId="1" xfId="21" applyNumberFormat="1" applyFont="1" applyFill="1" applyBorder="1" applyAlignment="1">
      <alignment horizontal="right" vertical="center" wrapText="1"/>
    </xf>
    <xf numFmtId="173" fontId="45" fillId="0" borderId="8" xfId="0" applyNumberFormat="1" applyFont="1" applyBorder="1" applyAlignment="1">
      <alignment vertical="center" wrapText="1" readingOrder="1"/>
    </xf>
    <xf numFmtId="165" fontId="46" fillId="0" borderId="1" xfId="21" applyNumberFormat="1" applyFont="1" applyFill="1" applyBorder="1" applyAlignment="1">
      <alignment horizontal="right" vertical="center" wrapText="1"/>
    </xf>
    <xf numFmtId="170" fontId="45" fillId="0" borderId="8" xfId="0" applyNumberFormat="1" applyFont="1" applyBorder="1" applyAlignment="1">
      <alignment horizontal="right" vertical="center" wrapText="1" readingOrder="1"/>
    </xf>
    <xf numFmtId="173" fontId="41" fillId="0" borderId="8" xfId="0" applyNumberFormat="1" applyFont="1" applyBorder="1" applyAlignment="1">
      <alignment vertical="center" wrapText="1" readingOrder="1"/>
    </xf>
    <xf numFmtId="173" fontId="45" fillId="0" borderId="8" xfId="0" applyNumberFormat="1" applyFont="1" applyBorder="1" applyAlignment="1">
      <alignment horizontal="right" vertical="center" wrapText="1" readingOrder="1"/>
    </xf>
    <xf numFmtId="0" fontId="9" fillId="0" borderId="0" xfId="0" applyFont="1" applyAlignment="1">
      <alignment horizontal="center"/>
    </xf>
    <xf numFmtId="0" fontId="9" fillId="0" borderId="0" xfId="0" applyFont="1"/>
    <xf numFmtId="0" fontId="9" fillId="0" borderId="0" xfId="0" applyFont="1"/>
    <xf numFmtId="0" fontId="45" fillId="0" borderId="1" xfId="0" applyFont="1" applyBorder="1" applyAlignment="1">
      <alignment horizontal="center" vertical="center" wrapText="1" readingOrder="1"/>
    </xf>
    <xf numFmtId="0" fontId="45" fillId="0" borderId="20" xfId="0" applyFont="1" applyBorder="1" applyAlignment="1">
      <alignment horizontal="center" vertical="center" wrapText="1" readingOrder="1"/>
    </xf>
    <xf numFmtId="0" fontId="45" fillId="0" borderId="20" xfId="0" applyFont="1" applyBorder="1" applyAlignment="1">
      <alignment horizontal="center" vertical="top" wrapText="1" readingOrder="1"/>
    </xf>
    <xf numFmtId="0" fontId="45" fillId="0" borderId="8" xfId="0" applyFont="1" applyBorder="1" applyAlignment="1">
      <alignment horizontal="center" vertical="top" wrapText="1" readingOrder="1"/>
    </xf>
    <xf numFmtId="0" fontId="45" fillId="0" borderId="8" xfId="0" applyFont="1" applyBorder="1" applyAlignment="1">
      <alignment horizontal="center" vertical="center" wrapText="1" readingOrder="1"/>
    </xf>
    <xf numFmtId="0" fontId="45" fillId="0" borderId="8" xfId="0" applyFont="1" applyBorder="1" applyAlignment="1">
      <alignment vertical="center" wrapText="1" readingOrder="1"/>
    </xf>
    <xf numFmtId="2" fontId="45" fillId="0" borderId="8" xfId="0" applyNumberFormat="1" applyFont="1" applyBorder="1" applyAlignment="1">
      <alignment horizontal="right" vertical="center" wrapText="1" readingOrder="1"/>
    </xf>
    <xf numFmtId="0" fontId="45" fillId="0" borderId="8" xfId="0" applyFont="1" applyBorder="1" applyAlignment="1">
      <alignment horizontal="right" vertical="top" wrapText="1" readingOrder="1"/>
    </xf>
    <xf numFmtId="0" fontId="41" fillId="0" borderId="8" xfId="0" applyFont="1" applyBorder="1" applyAlignment="1">
      <alignment horizontal="center" vertical="center" wrapText="1" readingOrder="1"/>
    </xf>
    <xf numFmtId="0" fontId="41" fillId="0" borderId="8" xfId="0" applyFont="1" applyBorder="1" applyAlignment="1">
      <alignment vertical="center" wrapText="1" readingOrder="1"/>
    </xf>
    <xf numFmtId="0" fontId="41" fillId="0" borderId="8" xfId="0" applyFont="1" applyBorder="1" applyAlignment="1">
      <alignment horizontal="right" vertical="top" wrapText="1" readingOrder="1"/>
    </xf>
    <xf numFmtId="0" fontId="43" fillId="0" borderId="8" xfId="0" applyFont="1" applyBorder="1" applyAlignment="1">
      <alignment horizontal="center" vertical="center" wrapText="1" readingOrder="1"/>
    </xf>
    <xf numFmtId="0" fontId="43" fillId="0" borderId="8" xfId="0" applyFont="1" applyBorder="1" applyAlignment="1">
      <alignment vertical="center" wrapText="1" readingOrder="1"/>
    </xf>
    <xf numFmtId="2" fontId="43" fillId="0" borderId="8" xfId="0" applyNumberFormat="1" applyFont="1" applyBorder="1" applyAlignment="1">
      <alignment horizontal="right" vertical="center" wrapText="1" readingOrder="1"/>
    </xf>
    <xf numFmtId="0" fontId="43" fillId="0" borderId="8" xfId="0" applyFont="1" applyBorder="1" applyAlignment="1">
      <alignment horizontal="right" vertical="top" wrapText="1" readingOrder="1"/>
    </xf>
    <xf numFmtId="170" fontId="9" fillId="0" borderId="0" xfId="0" applyNumberFormat="1" applyFont="1"/>
    <xf numFmtId="2" fontId="41" fillId="0" borderId="8" xfId="0" applyNumberFormat="1" applyFont="1" applyBorder="1" applyAlignment="1">
      <alignment horizontal="right" vertical="center" wrapText="1" readingOrder="1"/>
    </xf>
    <xf numFmtId="171" fontId="46" fillId="0" borderId="1" xfId="21" applyNumberFormat="1" applyFont="1" applyFill="1" applyBorder="1" applyAlignment="1">
      <alignment horizontal="right" vertical="center" wrapText="1"/>
    </xf>
    <xf numFmtId="173" fontId="41" fillId="0" borderId="8" xfId="0" applyNumberFormat="1" applyFont="1" applyBorder="1" applyAlignment="1">
      <alignment horizontal="right" vertical="center" wrapText="1" readingOrder="1"/>
    </xf>
    <xf numFmtId="0" fontId="45" fillId="0" borderId="27" xfId="0" applyFont="1" applyBorder="1" applyAlignment="1">
      <alignment horizontal="center" vertical="center" wrapText="1" readingOrder="1"/>
    </xf>
    <xf numFmtId="43" fontId="45" fillId="0" borderId="8" xfId="14" applyFont="1" applyBorder="1" applyAlignment="1">
      <alignment horizontal="right" vertical="center" wrapText="1" readingOrder="1"/>
    </xf>
    <xf numFmtId="0" fontId="40" fillId="0" borderId="0" xfId="0" applyFont="1" applyAlignment="1"/>
    <xf numFmtId="0" fontId="26" fillId="0" borderId="0" xfId="0" applyFont="1" applyFill="1"/>
    <xf numFmtId="0" fontId="3" fillId="0" borderId="0" xfId="0" applyFont="1" applyFill="1"/>
    <xf numFmtId="0" fontId="26" fillId="0" borderId="0" xfId="0" applyFont="1" applyFill="1" applyAlignment="1">
      <alignment vertical="center"/>
    </xf>
    <xf numFmtId="0" fontId="9" fillId="0" borderId="0" xfId="0" applyFont="1" applyFill="1" applyBorder="1"/>
    <xf numFmtId="0" fontId="9" fillId="0" borderId="0" xfId="0" applyFont="1" applyFill="1" applyBorder="1"/>
    <xf numFmtId="0" fontId="45" fillId="0" borderId="1" xfId="0" applyNumberFormat="1" applyFont="1" applyFill="1" applyBorder="1" applyAlignment="1">
      <alignment horizontal="center" vertical="center" wrapText="1" readingOrder="1"/>
    </xf>
    <xf numFmtId="0" fontId="45" fillId="0" borderId="1" xfId="0" applyNumberFormat="1" applyFont="1" applyFill="1" applyBorder="1" applyAlignment="1">
      <alignment vertical="center" wrapText="1" readingOrder="1"/>
    </xf>
    <xf numFmtId="170" fontId="45" fillId="0" borderId="1" xfId="0" applyNumberFormat="1" applyFont="1" applyFill="1" applyBorder="1" applyAlignment="1">
      <alignment horizontal="right" vertical="center" wrapText="1" readingOrder="1"/>
    </xf>
    <xf numFmtId="0" fontId="41" fillId="0" borderId="1" xfId="0" applyNumberFormat="1" applyFont="1" applyFill="1" applyBorder="1" applyAlignment="1">
      <alignment horizontal="center" vertical="center" wrapText="1" readingOrder="1"/>
    </xf>
    <xf numFmtId="0" fontId="41" fillId="0" borderId="1" xfId="0" applyNumberFormat="1" applyFont="1" applyFill="1" applyBorder="1" applyAlignment="1">
      <alignment vertical="center" wrapText="1" readingOrder="1"/>
    </xf>
    <xf numFmtId="170" fontId="41" fillId="0" borderId="1" xfId="0" applyNumberFormat="1" applyFont="1" applyFill="1" applyBorder="1" applyAlignment="1">
      <alignment horizontal="right" vertical="center" wrapText="1" readingOrder="1"/>
    </xf>
    <xf numFmtId="0" fontId="41" fillId="0" borderId="1" xfId="0" applyNumberFormat="1" applyFont="1" applyFill="1" applyBorder="1" applyAlignment="1">
      <alignment horizontal="right" vertical="center" wrapText="1" readingOrder="1"/>
    </xf>
    <xf numFmtId="166" fontId="9" fillId="0" borderId="1" xfId="0" applyNumberFormat="1" applyFont="1" applyFill="1" applyBorder="1"/>
    <xf numFmtId="0" fontId="36" fillId="0" borderId="8" xfId="0" applyNumberFormat="1" applyFont="1" applyFill="1" applyBorder="1" applyAlignment="1">
      <alignment vertical="center" wrapText="1" readingOrder="1"/>
    </xf>
    <xf numFmtId="166" fontId="9" fillId="0" borderId="1" xfId="0" applyNumberFormat="1" applyFont="1" applyFill="1" applyBorder="1" applyAlignment="1">
      <alignment vertical="center"/>
    </xf>
    <xf numFmtId="170" fontId="36" fillId="0" borderId="20" xfId="0" applyNumberFormat="1" applyFont="1" applyBorder="1" applyAlignment="1">
      <alignment horizontal="right" vertical="center" wrapText="1" readingOrder="1"/>
    </xf>
    <xf numFmtId="170" fontId="36" fillId="0" borderId="23" xfId="0" applyNumberFormat="1" applyFont="1" applyBorder="1" applyAlignment="1">
      <alignment horizontal="right" vertical="center" wrapText="1" readingOrder="1"/>
    </xf>
    <xf numFmtId="0" fontId="37" fillId="0" borderId="8" xfId="0" applyNumberFormat="1" applyFont="1" applyFill="1" applyBorder="1" applyAlignment="1">
      <alignment vertical="center" wrapText="1" readingOrder="1"/>
    </xf>
    <xf numFmtId="170" fontId="37" fillId="0" borderId="13" xfId="0" applyNumberFormat="1" applyFont="1" applyBorder="1" applyAlignment="1">
      <alignment horizontal="right" vertical="center" wrapText="1" readingOrder="1"/>
    </xf>
    <xf numFmtId="2" fontId="37" fillId="0" borderId="1" xfId="0" applyNumberFormat="1" applyFont="1" applyBorder="1" applyAlignment="1">
      <alignment horizontal="right" wrapText="1" readingOrder="1"/>
    </xf>
    <xf numFmtId="0" fontId="29" fillId="0" borderId="20" xfId="0" applyNumberFormat="1" applyFont="1" applyFill="1" applyBorder="1" applyAlignment="1">
      <alignment horizontal="center" vertical="center" wrapText="1"/>
    </xf>
    <xf numFmtId="0" fontId="29" fillId="0" borderId="8" xfId="0" applyNumberFormat="1" applyFont="1" applyFill="1" applyBorder="1" applyAlignment="1">
      <alignment horizontal="center" vertical="center" wrapText="1"/>
    </xf>
    <xf numFmtId="0" fontId="36" fillId="0" borderId="8" xfId="0" applyNumberFormat="1" applyFont="1" applyFill="1" applyBorder="1" applyAlignment="1">
      <alignment vertical="center" wrapText="1"/>
    </xf>
    <xf numFmtId="170" fontId="36" fillId="0" borderId="8" xfId="0" applyNumberFormat="1" applyFont="1" applyFill="1" applyBorder="1" applyAlignment="1">
      <alignment horizontal="right" vertical="center" wrapText="1"/>
    </xf>
    <xf numFmtId="0" fontId="36" fillId="0" borderId="8" xfId="0" applyNumberFormat="1" applyFont="1" applyFill="1" applyBorder="1" applyAlignment="1">
      <alignment horizontal="right" vertical="center" wrapText="1"/>
    </xf>
    <xf numFmtId="0" fontId="37" fillId="0" borderId="8" xfId="0" applyNumberFormat="1" applyFont="1" applyFill="1" applyBorder="1" applyAlignment="1">
      <alignment vertical="center" wrapText="1"/>
    </xf>
    <xf numFmtId="170" fontId="37" fillId="0" borderId="8" xfId="0" applyNumberFormat="1" applyFont="1" applyFill="1" applyBorder="1" applyAlignment="1">
      <alignment horizontal="right" vertical="center" wrapText="1"/>
    </xf>
    <xf numFmtId="0" fontId="37" fillId="0" borderId="8" xfId="0" applyNumberFormat="1" applyFont="1" applyFill="1" applyBorder="1" applyAlignment="1">
      <alignment horizontal="right" vertical="center" wrapText="1"/>
    </xf>
    <xf numFmtId="0" fontId="40" fillId="0" borderId="0" xfId="0" applyFont="1" applyFill="1" applyBorder="1" applyAlignment="1">
      <alignment vertical="center"/>
    </xf>
    <xf numFmtId="0" fontId="45" fillId="0" borderId="20" xfId="0" applyFont="1" applyBorder="1" applyAlignment="1">
      <alignment horizontal="center" wrapText="1" readingOrder="1"/>
    </xf>
    <xf numFmtId="0" fontId="45" fillId="0" borderId="29" xfId="0" applyFont="1" applyBorder="1" applyAlignment="1">
      <alignment horizontal="center" vertical="top" wrapText="1" readingOrder="1"/>
    </xf>
    <xf numFmtId="0" fontId="45" fillId="0" borderId="26" xfId="0" applyFont="1" applyBorder="1" applyAlignment="1">
      <alignment horizontal="center" vertical="top" wrapText="1" readingOrder="1"/>
    </xf>
    <xf numFmtId="0" fontId="45" fillId="0" borderId="8" xfId="0" applyNumberFormat="1" applyFont="1" applyFill="1" applyBorder="1" applyAlignment="1">
      <alignment vertical="center" wrapText="1" readingOrder="1"/>
    </xf>
    <xf numFmtId="0" fontId="41" fillId="0" borderId="8" xfId="0" applyNumberFormat="1" applyFont="1" applyFill="1" applyBorder="1" applyAlignment="1">
      <alignment vertical="center" wrapText="1" readingOrder="1"/>
    </xf>
    <xf numFmtId="170" fontId="45" fillId="0" borderId="19" xfId="0" applyNumberFormat="1" applyFont="1" applyFill="1" applyBorder="1" applyAlignment="1">
      <alignment horizontal="right" vertical="center" wrapText="1" readingOrder="1"/>
    </xf>
    <xf numFmtId="170" fontId="41" fillId="0" borderId="19" xfId="0" applyNumberFormat="1" applyFont="1" applyFill="1" applyBorder="1" applyAlignment="1">
      <alignment horizontal="right" vertical="center" wrapText="1" readingOrder="1"/>
    </xf>
    <xf numFmtId="0" fontId="45" fillId="0" borderId="17" xfId="0" applyFont="1" applyBorder="1" applyAlignment="1">
      <alignment horizontal="center" vertical="top" wrapText="1" readingOrder="1"/>
    </xf>
    <xf numFmtId="166" fontId="48" fillId="0" borderId="1" xfId="0" applyNumberFormat="1" applyFont="1" applyFill="1" applyBorder="1"/>
    <xf numFmtId="0" fontId="12"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2" fillId="0" borderId="0" xfId="0" applyFont="1"/>
    <xf numFmtId="0" fontId="49" fillId="0" borderId="0" xfId="0" applyFont="1" applyFill="1" applyBorder="1"/>
    <xf numFmtId="0" fontId="53" fillId="0" borderId="8" xfId="0" applyNumberFormat="1" applyFont="1" applyFill="1" applyBorder="1" applyAlignment="1">
      <alignment vertical="center" wrapText="1" readingOrder="1"/>
    </xf>
    <xf numFmtId="0" fontId="26" fillId="0" borderId="0" xfId="0" applyFont="1"/>
    <xf numFmtId="0" fontId="13" fillId="0" borderId="0" xfId="0" applyFont="1" applyAlignment="1">
      <alignment vertical="center"/>
    </xf>
    <xf numFmtId="0" fontId="36" fillId="0" borderId="17" xfId="0" applyNumberFormat="1" applyFont="1" applyFill="1" applyBorder="1" applyAlignment="1">
      <alignment horizontal="center" vertical="center" wrapText="1" readingOrder="1"/>
    </xf>
    <xf numFmtId="172" fontId="8" fillId="2" borderId="1" xfId="0" applyNumberFormat="1" applyFont="1" applyFill="1" applyBorder="1" applyAlignment="1">
      <alignment horizontal="right" vertical="center" wrapText="1"/>
    </xf>
    <xf numFmtId="166" fontId="12" fillId="0" borderId="1" xfId="0" applyNumberFormat="1" applyFont="1" applyBorder="1" applyAlignment="1">
      <alignment horizontal="right" vertical="center" wrapText="1"/>
    </xf>
    <xf numFmtId="166" fontId="16" fillId="0" borderId="8" xfId="0" applyNumberFormat="1" applyFont="1" applyFill="1" applyBorder="1" applyAlignment="1">
      <alignment horizontal="right" vertical="top" wrapText="1" readingOrder="1"/>
    </xf>
    <xf numFmtId="166" fontId="8" fillId="2" borderId="1" xfId="0" applyNumberFormat="1" applyFont="1" applyFill="1" applyBorder="1" applyAlignment="1">
      <alignment horizontal="right" vertical="center" wrapText="1"/>
    </xf>
    <xf numFmtId="4" fontId="3" fillId="0" borderId="1" xfId="0" applyNumberFormat="1" applyFont="1" applyBorder="1"/>
    <xf numFmtId="176" fontId="5" fillId="0" borderId="1" xfId="0" applyNumberFormat="1" applyFont="1" applyBorder="1" applyAlignment="1">
      <alignment vertical="center" wrapText="1"/>
    </xf>
    <xf numFmtId="170" fontId="45" fillId="0" borderId="8" xfId="0" applyNumberFormat="1" applyFont="1" applyBorder="1" applyAlignment="1">
      <alignment horizontal="right" vertical="center" wrapText="1" readingOrder="1"/>
    </xf>
    <xf numFmtId="173" fontId="45" fillId="0" borderId="8" xfId="0" applyNumberFormat="1" applyFont="1" applyBorder="1" applyAlignment="1">
      <alignment horizontal="right" vertical="center" wrapText="1" readingOrder="1"/>
    </xf>
    <xf numFmtId="0" fontId="45" fillId="0" borderId="8" xfId="0" applyFont="1" applyBorder="1" applyAlignment="1">
      <alignment horizontal="center" vertical="center" wrapText="1" readingOrder="1"/>
    </xf>
    <xf numFmtId="0" fontId="9" fillId="0" borderId="0" xfId="0" applyFont="1" applyFill="1" applyBorder="1"/>
    <xf numFmtId="170" fontId="37" fillId="0" borderId="13" xfId="0" applyNumberFormat="1" applyFont="1" applyFill="1" applyBorder="1" applyAlignment="1">
      <alignment horizontal="right" vertical="center" wrapText="1"/>
    </xf>
    <xf numFmtId="170" fontId="36" fillId="0" borderId="13" xfId="0" applyNumberFormat="1" applyFont="1" applyFill="1" applyBorder="1" applyAlignment="1">
      <alignment horizontal="right" vertical="center" wrapText="1"/>
    </xf>
    <xf numFmtId="0" fontId="29" fillId="0" borderId="20" xfId="0" applyNumberFormat="1" applyFont="1" applyFill="1" applyBorder="1" applyAlignment="1">
      <alignment horizontal="center" vertical="center" wrapText="1"/>
    </xf>
    <xf numFmtId="0" fontId="29" fillId="0" borderId="8" xfId="0" applyNumberFormat="1" applyFont="1" applyFill="1" applyBorder="1" applyAlignment="1">
      <alignment horizontal="center" vertical="center" wrapText="1"/>
    </xf>
    <xf numFmtId="0" fontId="12" fillId="0" borderId="8" xfId="0" applyFont="1" applyBorder="1" applyAlignment="1">
      <alignment horizontal="center" wrapText="1" readingOrder="1"/>
    </xf>
    <xf numFmtId="0" fontId="12" fillId="0" borderId="8" xfId="0" applyFont="1" applyBorder="1" applyAlignment="1">
      <alignment wrapText="1" readingOrder="1"/>
    </xf>
    <xf numFmtId="170" fontId="12" fillId="0" borderId="8" xfId="0" applyNumberFormat="1" applyFont="1" applyBorder="1" applyAlignment="1">
      <alignment horizontal="right" wrapText="1" readingOrder="1"/>
    </xf>
    <xf numFmtId="173" fontId="12" fillId="0" borderId="8" xfId="0" applyNumberFormat="1" applyFont="1" applyBorder="1" applyAlignment="1">
      <alignment horizontal="right" wrapText="1" readingOrder="1"/>
    </xf>
    <xf numFmtId="166" fontId="15" fillId="0" borderId="1" xfId="15" applyNumberFormat="1" applyFont="1" applyBorder="1" applyAlignment="1">
      <alignment horizontal="right" wrapText="1" readingOrder="1"/>
    </xf>
    <xf numFmtId="171" fontId="20" fillId="0" borderId="1" xfId="14" applyNumberFormat="1" applyFont="1" applyFill="1" applyBorder="1" applyAlignment="1">
      <alignment horizontal="center" vertical="center" wrapText="1"/>
    </xf>
    <xf numFmtId="171" fontId="20" fillId="0" borderId="1" xfId="14" applyNumberFormat="1" applyFont="1" applyFill="1" applyBorder="1" applyAlignment="1">
      <alignment horizontal="center" wrapText="1" readingOrder="1"/>
    </xf>
    <xf numFmtId="166" fontId="56" fillId="0" borderId="7" xfId="15" applyNumberFormat="1" applyFont="1" applyBorder="1" applyAlignment="1">
      <alignment horizontal="right" vertical="center" wrapText="1" readingOrder="1"/>
    </xf>
    <xf numFmtId="0" fontId="45" fillId="0" borderId="8" xfId="0" applyFont="1" applyBorder="1" applyAlignment="1">
      <alignment horizontal="right" vertical="center" wrapText="1" readingOrder="1"/>
    </xf>
    <xf numFmtId="166" fontId="56" fillId="0" borderId="1" xfId="15" applyNumberFormat="1" applyFont="1" applyBorder="1" applyAlignment="1">
      <alignment horizontal="right" vertical="center" wrapText="1" readingOrder="1"/>
    </xf>
    <xf numFmtId="166" fontId="57" fillId="0" borderId="7" xfId="15" applyNumberFormat="1" applyFont="1" applyBorder="1" applyAlignment="1">
      <alignment horizontal="right" wrapText="1" readingOrder="1"/>
    </xf>
    <xf numFmtId="166" fontId="57" fillId="0" borderId="1" xfId="15" applyNumberFormat="1" applyFont="1" applyBorder="1" applyAlignment="1">
      <alignment horizontal="right" wrapText="1" readingOrder="1"/>
    </xf>
    <xf numFmtId="0" fontId="51" fillId="0" borderId="1" xfId="0" applyNumberFormat="1" applyFont="1" applyFill="1" applyBorder="1" applyAlignment="1">
      <alignment horizontal="center" vertical="center" wrapText="1" readingOrder="1"/>
    </xf>
    <xf numFmtId="0" fontId="29" fillId="0" borderId="1" xfId="0" applyNumberFormat="1" applyFont="1" applyFill="1" applyBorder="1" applyAlignment="1">
      <alignment horizontal="center" vertical="center" wrapText="1" readingOrder="1"/>
    </xf>
    <xf numFmtId="0" fontId="49" fillId="0" borderId="0" xfId="0" applyFont="1" applyFill="1" applyBorder="1"/>
    <xf numFmtId="0" fontId="36" fillId="0" borderId="26" xfId="0" applyNumberFormat="1" applyFont="1" applyFill="1" applyBorder="1" applyAlignment="1">
      <alignment horizontal="center" vertical="center" wrapText="1" readingOrder="1"/>
    </xf>
    <xf numFmtId="172" fontId="8" fillId="2" borderId="1" xfId="15" applyNumberFormat="1" applyFont="1" applyFill="1" applyBorder="1" applyAlignment="1">
      <alignment horizontal="right" vertical="center" wrapText="1"/>
    </xf>
    <xf numFmtId="166" fontId="21" fillId="0" borderId="0" xfId="0" applyNumberFormat="1" applyFont="1" applyAlignment="1">
      <alignment horizontal="right" vertical="center" wrapText="1"/>
    </xf>
    <xf numFmtId="165" fontId="16" fillId="0" borderId="37" xfId="14" applyNumberFormat="1" applyFont="1" applyBorder="1" applyAlignment="1">
      <alignment horizontal="center" wrapText="1"/>
    </xf>
    <xf numFmtId="166" fontId="8" fillId="0" borderId="38" xfId="15" applyNumberFormat="1" applyFont="1" applyBorder="1" applyAlignment="1">
      <alignment horizontal="right" vertical="center" wrapText="1"/>
    </xf>
    <xf numFmtId="166" fontId="59" fillId="0" borderId="0" xfId="0" applyNumberFormat="1" applyFont="1" applyFill="1" applyBorder="1"/>
    <xf numFmtId="0" fontId="37" fillId="0" borderId="8" xfId="0" quotePrefix="1" applyNumberFormat="1" applyFont="1" applyFill="1" applyBorder="1" applyAlignment="1">
      <alignment horizontal="center" vertical="center" wrapText="1" readingOrder="1"/>
    </xf>
    <xf numFmtId="0" fontId="54" fillId="0" borderId="13" xfId="0" applyNumberFormat="1" applyFont="1" applyFill="1" applyBorder="1" applyAlignment="1">
      <alignment vertical="center" wrapText="1" readingOrder="1"/>
    </xf>
    <xf numFmtId="170" fontId="54" fillId="0" borderId="1" xfId="0" applyNumberFormat="1" applyFont="1" applyFill="1" applyBorder="1" applyAlignment="1">
      <alignment horizontal="right" vertical="center" wrapText="1" readingOrder="1"/>
    </xf>
    <xf numFmtId="0" fontId="53" fillId="0" borderId="13" xfId="0" applyNumberFormat="1" applyFont="1" applyFill="1" applyBorder="1" applyAlignment="1">
      <alignment vertical="center" wrapText="1" readingOrder="1"/>
    </xf>
    <xf numFmtId="173" fontId="53" fillId="0" borderId="1" xfId="0" applyNumberFormat="1" applyFont="1" applyFill="1" applyBorder="1" applyAlignment="1">
      <alignment horizontal="right" vertical="center" wrapText="1" readingOrder="1"/>
    </xf>
    <xf numFmtId="170" fontId="53" fillId="0" borderId="1" xfId="0" applyNumberFormat="1" applyFont="1" applyFill="1" applyBorder="1" applyAlignment="1">
      <alignment horizontal="right" vertical="center" wrapText="1" readingOrder="1"/>
    </xf>
    <xf numFmtId="0" fontId="36" fillId="0" borderId="1" xfId="0" applyNumberFormat="1" applyFont="1" applyFill="1" applyBorder="1" applyAlignment="1">
      <alignment horizontal="right" vertical="top" wrapText="1" readingOrder="1"/>
    </xf>
    <xf numFmtId="0" fontId="53" fillId="0" borderId="1" xfId="0" applyNumberFormat="1" applyFont="1" applyFill="1" applyBorder="1" applyAlignment="1">
      <alignment horizontal="right" vertical="center" wrapText="1" readingOrder="1"/>
    </xf>
    <xf numFmtId="0" fontId="37" fillId="0" borderId="1" xfId="0" applyNumberFormat="1" applyFont="1" applyFill="1" applyBorder="1" applyAlignment="1">
      <alignment horizontal="right" vertical="top" wrapText="1" readingOrder="1"/>
    </xf>
    <xf numFmtId="0" fontId="54" fillId="0" borderId="1" xfId="0" applyNumberFormat="1" applyFont="1" applyFill="1" applyBorder="1" applyAlignment="1">
      <alignment horizontal="right" vertical="center" wrapText="1" readingOrder="1"/>
    </xf>
    <xf numFmtId="166" fontId="60" fillId="0" borderId="1" xfId="0" applyNumberFormat="1" applyFont="1" applyFill="1" applyBorder="1" applyAlignment="1">
      <alignment horizontal="right"/>
    </xf>
    <xf numFmtId="166" fontId="59" fillId="0" borderId="1" xfId="0" applyNumberFormat="1" applyFont="1" applyFill="1" applyBorder="1" applyAlignment="1">
      <alignment horizontal="right"/>
    </xf>
    <xf numFmtId="177" fontId="59" fillId="0" borderId="1" xfId="0" applyNumberFormat="1" applyFont="1" applyFill="1" applyBorder="1" applyAlignment="1">
      <alignment horizontal="right"/>
    </xf>
    <xf numFmtId="0" fontId="51" fillId="0" borderId="20" xfId="0" applyNumberFormat="1" applyFont="1" applyFill="1" applyBorder="1" applyAlignment="1">
      <alignment horizontal="center" vertical="center" wrapText="1" readingOrder="1"/>
    </xf>
    <xf numFmtId="0" fontId="51" fillId="0" borderId="26" xfId="0" applyNumberFormat="1" applyFont="1" applyFill="1" applyBorder="1" applyAlignment="1">
      <alignment horizontal="center" vertical="center" wrapText="1" readingOrder="1"/>
    </xf>
    <xf numFmtId="166" fontId="58" fillId="0" borderId="0" xfId="0" applyNumberFormat="1" applyFont="1"/>
    <xf numFmtId="0" fontId="36" fillId="0" borderId="8" xfId="0" applyNumberFormat="1" applyFont="1" applyFill="1" applyBorder="1" applyAlignment="1">
      <alignment horizontal="center" vertical="top" wrapText="1" readingOrder="1"/>
    </xf>
    <xf numFmtId="0" fontId="40" fillId="0" borderId="0" xfId="0" applyFont="1" applyFill="1" applyBorder="1"/>
    <xf numFmtId="0" fontId="40" fillId="0" borderId="0" xfId="0" applyFont="1" applyFill="1" applyBorder="1" applyAlignment="1"/>
    <xf numFmtId="0" fontId="36" fillId="0" borderId="8" xfId="0" applyNumberFormat="1" applyFont="1" applyFill="1" applyBorder="1" applyAlignment="1">
      <alignment wrapText="1" readingOrder="1"/>
    </xf>
    <xf numFmtId="170" fontId="36" fillId="0" borderId="8" xfId="0" applyNumberFormat="1" applyFont="1" applyFill="1" applyBorder="1" applyAlignment="1">
      <alignment horizontal="right" wrapText="1" readingOrder="1"/>
    </xf>
    <xf numFmtId="0" fontId="36" fillId="0" borderId="8" xfId="0" applyNumberFormat="1" applyFont="1" applyFill="1" applyBorder="1" applyAlignment="1">
      <alignment horizontal="right" wrapText="1" readingOrder="1"/>
    </xf>
    <xf numFmtId="0" fontId="37" fillId="0" borderId="8" xfId="0" applyNumberFormat="1" applyFont="1" applyFill="1" applyBorder="1" applyAlignment="1">
      <alignment wrapText="1" readingOrder="1"/>
    </xf>
    <xf numFmtId="170" fontId="37" fillId="0" borderId="8" xfId="0" applyNumberFormat="1" applyFont="1" applyFill="1" applyBorder="1" applyAlignment="1">
      <alignment horizontal="right" wrapText="1" readingOrder="1"/>
    </xf>
    <xf numFmtId="0" fontId="37" fillId="0" borderId="8" xfId="0" applyNumberFormat="1" applyFont="1" applyFill="1" applyBorder="1" applyAlignment="1">
      <alignment horizontal="right" wrapText="1" readingOrder="1"/>
    </xf>
    <xf numFmtId="0" fontId="40" fillId="0" borderId="0" xfId="0" applyFont="1"/>
    <xf numFmtId="0" fontId="9" fillId="0" borderId="0" xfId="0" applyFont="1"/>
    <xf numFmtId="166" fontId="21" fillId="0" borderId="1" xfId="0" applyNumberFormat="1" applyFont="1" applyBorder="1" applyAlignment="1">
      <alignment vertical="center" wrapText="1"/>
    </xf>
    <xf numFmtId="3" fontId="21" fillId="0" borderId="1" xfId="0" applyNumberFormat="1" applyFont="1" applyBorder="1" applyAlignment="1">
      <alignment vertical="center" wrapText="1"/>
    </xf>
    <xf numFmtId="3" fontId="21" fillId="0" borderId="1" xfId="0" applyNumberFormat="1" applyFont="1" applyBorder="1" applyAlignment="1">
      <alignment horizontal="right" vertical="center" wrapText="1"/>
    </xf>
    <xf numFmtId="166" fontId="16" fillId="0" borderId="8" xfId="0" applyNumberFormat="1" applyFont="1" applyBorder="1" applyAlignment="1">
      <alignment horizontal="right" vertical="top" wrapText="1" readingOrder="1"/>
    </xf>
    <xf numFmtId="166" fontId="21" fillId="0" borderId="1" xfId="0" applyNumberFormat="1" applyFont="1" applyBorder="1" applyAlignment="1">
      <alignment horizontal="right" vertical="center" wrapText="1"/>
    </xf>
    <xf numFmtId="0" fontId="61" fillId="0" borderId="0" xfId="0" applyFont="1" applyFill="1" applyAlignment="1">
      <alignment vertical="center" wrapText="1"/>
    </xf>
    <xf numFmtId="0" fontId="61" fillId="0" borderId="0" xfId="0" applyFont="1" applyFill="1" applyAlignment="1">
      <alignment vertical="center"/>
    </xf>
    <xf numFmtId="1" fontId="62" fillId="0" borderId="0" xfId="3" applyNumberFormat="1" applyFont="1" applyFill="1" applyAlignment="1">
      <alignment vertical="top" wrapText="1"/>
    </xf>
    <xf numFmtId="0" fontId="63" fillId="0" borderId="0" xfId="0" applyFont="1" applyFill="1"/>
    <xf numFmtId="0" fontId="63" fillId="0" borderId="0" xfId="0" applyFont="1" applyFill="1" applyAlignment="1">
      <alignment vertical="center"/>
    </xf>
    <xf numFmtId="0" fontId="64" fillId="0" borderId="1" xfId="0" applyFont="1" applyFill="1" applyBorder="1" applyAlignment="1">
      <alignment horizontal="center" vertical="center" wrapText="1"/>
    </xf>
    <xf numFmtId="0" fontId="64" fillId="0" borderId="1" xfId="0" applyFont="1" applyBorder="1" applyAlignment="1">
      <alignment horizontal="center" vertical="center" wrapText="1"/>
    </xf>
    <xf numFmtId="0" fontId="64" fillId="3" borderId="1" xfId="0" applyFont="1" applyFill="1" applyBorder="1" applyAlignment="1">
      <alignment horizontal="center" vertical="center" wrapText="1"/>
    </xf>
    <xf numFmtId="0" fontId="61" fillId="0" borderId="1" xfId="0" applyFont="1" applyFill="1" applyBorder="1" applyAlignment="1">
      <alignment horizontal="center" vertical="center" wrapText="1"/>
    </xf>
    <xf numFmtId="0" fontId="61" fillId="0" borderId="1" xfId="0" applyNumberFormat="1" applyFont="1" applyFill="1" applyBorder="1" applyAlignment="1">
      <alignment horizontal="center" vertical="center"/>
    </xf>
    <xf numFmtId="3" fontId="61" fillId="0" borderId="1" xfId="0" applyNumberFormat="1" applyFont="1" applyFill="1" applyBorder="1" applyAlignment="1">
      <alignment horizontal="center" vertical="center" wrapText="1"/>
    </xf>
    <xf numFmtId="0" fontId="61" fillId="0" borderId="0" xfId="0" applyFont="1" applyFill="1"/>
    <xf numFmtId="0" fontId="63" fillId="0" borderId="1" xfId="0" applyFont="1" applyBorder="1" applyAlignment="1">
      <alignment horizontal="center" vertical="center"/>
    </xf>
    <xf numFmtId="0" fontId="61" fillId="0" borderId="1" xfId="0" applyFont="1" applyBorder="1" applyAlignment="1">
      <alignment horizontal="center" vertical="center"/>
    </xf>
    <xf numFmtId="3" fontId="61" fillId="0" borderId="1" xfId="0" applyNumberFormat="1" applyFont="1" applyBorder="1" applyAlignment="1">
      <alignment horizontal="center" vertical="center"/>
    </xf>
    <xf numFmtId="0" fontId="63" fillId="0" borderId="0" xfId="0" applyFont="1" applyAlignment="1">
      <alignment vertical="center"/>
    </xf>
    <xf numFmtId="0" fontId="62" fillId="0" borderId="1" xfId="0" applyNumberFormat="1" applyFont="1" applyFill="1" applyBorder="1" applyAlignment="1">
      <alignment horizontal="left" vertical="center" wrapText="1"/>
    </xf>
    <xf numFmtId="0" fontId="61" fillId="0" borderId="1" xfId="0" applyNumberFormat="1" applyFont="1" applyFill="1" applyBorder="1" applyAlignment="1">
      <alignment horizontal="left" vertical="center" wrapText="1"/>
    </xf>
    <xf numFmtId="0" fontId="63" fillId="0" borderId="1" xfId="0" applyFont="1" applyFill="1" applyBorder="1" applyAlignment="1">
      <alignment vertical="center"/>
    </xf>
    <xf numFmtId="0" fontId="61" fillId="0" borderId="1" xfId="0" applyNumberFormat="1" applyFont="1" applyFill="1" applyBorder="1" applyAlignment="1">
      <alignment horizontal="left" vertical="center"/>
    </xf>
    <xf numFmtId="0" fontId="63" fillId="0" borderId="1" xfId="0" applyFont="1" applyFill="1" applyBorder="1"/>
    <xf numFmtId="1" fontId="61" fillId="0" borderId="1" xfId="3" applyNumberFormat="1" applyFont="1" applyFill="1" applyBorder="1" applyAlignment="1">
      <alignment horizontal="left" vertical="center" wrapText="1"/>
    </xf>
    <xf numFmtId="0" fontId="61" fillId="0" borderId="1" xfId="0" applyFont="1" applyFill="1" applyBorder="1"/>
    <xf numFmtId="0" fontId="61" fillId="0" borderId="1" xfId="19" quotePrefix="1" applyFont="1" applyFill="1" applyBorder="1" applyAlignment="1">
      <alignment horizontal="center"/>
    </xf>
    <xf numFmtId="0" fontId="61" fillId="0" borderId="1" xfId="19" applyFont="1" applyFill="1" applyBorder="1" applyAlignment="1">
      <alignment vertical="center"/>
    </xf>
    <xf numFmtId="0" fontId="61" fillId="0" borderId="1" xfId="19" quotePrefix="1" applyFont="1" applyFill="1" applyBorder="1" applyAlignment="1">
      <alignment horizontal="center" vertical="center"/>
    </xf>
    <xf numFmtId="0" fontId="61" fillId="0" borderId="1" xfId="0" applyFont="1" applyFill="1" applyBorder="1" applyAlignment="1">
      <alignment vertical="center"/>
    </xf>
    <xf numFmtId="3" fontId="61" fillId="0" borderId="1" xfId="0" applyNumberFormat="1" applyFont="1" applyFill="1" applyBorder="1" applyAlignment="1">
      <alignment vertical="center"/>
    </xf>
    <xf numFmtId="0" fontId="63" fillId="0" borderId="1" xfId="0" applyFont="1" applyFill="1" applyBorder="1" applyAlignment="1">
      <alignment horizontal="center" vertical="center" wrapText="1"/>
    </xf>
    <xf numFmtId="0" fontId="63" fillId="0" borderId="1" xfId="0" applyNumberFormat="1" applyFont="1" applyFill="1" applyBorder="1" applyAlignment="1">
      <alignment horizontal="left" vertical="center"/>
    </xf>
    <xf numFmtId="3" fontId="61" fillId="0" borderId="1" xfId="0" applyNumberFormat="1" applyFont="1" applyFill="1" applyBorder="1"/>
    <xf numFmtId="0" fontId="62" fillId="0" borderId="1" xfId="0" applyFont="1" applyFill="1" applyBorder="1" applyAlignment="1">
      <alignment horizontal="center" vertical="center" wrapText="1"/>
    </xf>
    <xf numFmtId="0" fontId="62" fillId="0" borderId="1" xfId="0" quotePrefix="1" applyNumberFormat="1" applyFont="1" applyFill="1" applyBorder="1" applyAlignment="1">
      <alignment horizontal="left" vertical="center" wrapText="1"/>
    </xf>
    <xf numFmtId="0" fontId="62" fillId="0" borderId="1" xfId="0" applyFont="1" applyFill="1" applyBorder="1"/>
    <xf numFmtId="0" fontId="62" fillId="0" borderId="0" xfId="0" applyFont="1" applyFill="1"/>
    <xf numFmtId="165" fontId="63" fillId="0" borderId="1" xfId="18" applyNumberFormat="1" applyFont="1" applyFill="1" applyBorder="1"/>
    <xf numFmtId="165" fontId="63" fillId="0" borderId="1" xfId="0" applyNumberFormat="1" applyFont="1" applyFill="1" applyBorder="1"/>
    <xf numFmtId="165" fontId="61" fillId="0" borderId="1" xfId="18" applyNumberFormat="1" applyFont="1" applyFill="1" applyBorder="1"/>
    <xf numFmtId="0" fontId="62" fillId="0" borderId="1" xfId="0" applyFont="1" applyFill="1" applyBorder="1" applyAlignment="1">
      <alignment horizontal="right" vertical="center"/>
    </xf>
    <xf numFmtId="165" fontId="65" fillId="0" borderId="1" xfId="18" applyNumberFormat="1" applyFont="1" applyFill="1" applyBorder="1" applyAlignment="1">
      <alignment horizontal="right" vertical="center" shrinkToFit="1"/>
    </xf>
    <xf numFmtId="3" fontId="62" fillId="0" borderId="1" xfId="18" applyNumberFormat="1" applyFont="1" applyFill="1" applyBorder="1" applyAlignment="1">
      <alignment horizontal="right" vertical="center" shrinkToFit="1"/>
    </xf>
    <xf numFmtId="0" fontId="62" fillId="0" borderId="0" xfId="0" applyFont="1" applyFill="1" applyAlignment="1">
      <alignment vertical="center"/>
    </xf>
    <xf numFmtId="0" fontId="62" fillId="0" borderId="1" xfId="0" applyNumberFormat="1" applyFont="1" applyFill="1" applyBorder="1" applyAlignment="1">
      <alignment horizontal="left" vertical="center"/>
    </xf>
    <xf numFmtId="165" fontId="62" fillId="0" borderId="1" xfId="18" applyNumberFormat="1" applyFont="1" applyFill="1" applyBorder="1" applyAlignment="1">
      <alignment horizontal="right" vertical="center" shrinkToFit="1"/>
    </xf>
    <xf numFmtId="3" fontId="63" fillId="0" borderId="1" xfId="18" applyNumberFormat="1" applyFont="1" applyFill="1" applyBorder="1" applyAlignment="1">
      <alignment horizontal="right" vertical="center" shrinkToFit="1"/>
    </xf>
    <xf numFmtId="3" fontId="63" fillId="0" borderId="1" xfId="0" applyNumberFormat="1" applyFont="1" applyFill="1" applyBorder="1"/>
    <xf numFmtId="43" fontId="63" fillId="0" borderId="1" xfId="18" applyFont="1" applyFill="1" applyBorder="1"/>
    <xf numFmtId="0" fontId="61" fillId="0" borderId="1" xfId="19" applyFont="1" applyFill="1" applyBorder="1" applyAlignment="1">
      <alignment vertical="center" wrapText="1"/>
    </xf>
    <xf numFmtId="3" fontId="65" fillId="0" borderId="1" xfId="0" applyNumberFormat="1" applyFont="1" applyFill="1" applyBorder="1"/>
    <xf numFmtId="0" fontId="65" fillId="0" borderId="1" xfId="19" quotePrefix="1" applyFont="1" applyFill="1" applyBorder="1" applyAlignment="1">
      <alignment horizontal="center"/>
    </xf>
    <xf numFmtId="3" fontId="62" fillId="0" borderId="1" xfId="0" applyNumberFormat="1" applyFont="1" applyFill="1" applyBorder="1"/>
    <xf numFmtId="0" fontId="65" fillId="0" borderId="1" xfId="0" applyFont="1" applyFill="1" applyBorder="1" applyAlignment="1">
      <alignment horizontal="center" vertical="center" wrapText="1"/>
    </xf>
    <xf numFmtId="0" fontId="65" fillId="0" borderId="1" xfId="0" applyNumberFormat="1" applyFont="1" applyFill="1" applyBorder="1" applyAlignment="1">
      <alignment horizontal="left" vertical="center"/>
    </xf>
    <xf numFmtId="0" fontId="65" fillId="0" borderId="1" xfId="0" applyFont="1" applyFill="1" applyBorder="1"/>
    <xf numFmtId="0" fontId="65" fillId="0" borderId="0" xfId="0" applyFont="1" applyFill="1"/>
    <xf numFmtId="165" fontId="62" fillId="0" borderId="1" xfId="18" applyNumberFormat="1" applyFont="1" applyFill="1" applyBorder="1"/>
    <xf numFmtId="0" fontId="62" fillId="0" borderId="0" xfId="1" applyFont="1" applyFill="1"/>
    <xf numFmtId="0" fontId="65" fillId="0" borderId="0" xfId="1" applyFont="1" applyFill="1"/>
    <xf numFmtId="171" fontId="62" fillId="0" borderId="1" xfId="18" applyNumberFormat="1" applyFont="1" applyFill="1" applyBorder="1"/>
    <xf numFmtId="0" fontId="64" fillId="0" borderId="0" xfId="0" applyFont="1"/>
    <xf numFmtId="0" fontId="64" fillId="0" borderId="0" xfId="0" applyFont="1" applyAlignment="1">
      <alignment vertical="center"/>
    </xf>
    <xf numFmtId="0" fontId="64" fillId="4" borderId="0" xfId="0" applyFont="1" applyFill="1"/>
    <xf numFmtId="3" fontId="64" fillId="4" borderId="0" xfId="0" applyNumberFormat="1" applyFont="1" applyFill="1"/>
    <xf numFmtId="0" fontId="9" fillId="0" borderId="0" xfId="0" applyFont="1" applyAlignment="1">
      <alignment horizontal="center" wrapText="1"/>
    </xf>
    <xf numFmtId="0" fontId="26" fillId="0" borderId="0" xfId="0" applyFont="1" applyAlignment="1">
      <alignment wrapText="1"/>
    </xf>
    <xf numFmtId="0" fontId="40" fillId="0" borderId="0" xfId="0" applyFont="1" applyFill="1" applyBorder="1"/>
    <xf numFmtId="3" fontId="63" fillId="0" borderId="1" xfId="0" applyNumberFormat="1" applyFont="1" applyFill="1" applyBorder="1" applyAlignment="1">
      <alignment vertical="center"/>
    </xf>
    <xf numFmtId="3" fontId="63" fillId="0" borderId="1" xfId="14" applyNumberFormat="1" applyFont="1" applyFill="1" applyBorder="1"/>
    <xf numFmtId="3" fontId="62" fillId="0" borderId="1" xfId="14" applyNumberFormat="1" applyFont="1" applyFill="1" applyBorder="1" applyAlignment="1">
      <alignment horizontal="right" vertical="center" shrinkToFit="1"/>
    </xf>
    <xf numFmtId="3" fontId="63" fillId="0" borderId="1" xfId="14" applyNumberFormat="1" applyFont="1" applyFill="1" applyBorder="1" applyAlignment="1">
      <alignment horizontal="right" vertical="center" shrinkToFit="1"/>
    </xf>
    <xf numFmtId="0" fontId="12" fillId="0" borderId="0" xfId="0" applyFont="1" applyAlignment="1">
      <alignment horizontal="center" vertical="center"/>
    </xf>
    <xf numFmtId="0" fontId="13" fillId="0" borderId="0" xfId="0" applyFont="1" applyAlignment="1">
      <alignment horizontal="center" vertical="center"/>
    </xf>
    <xf numFmtId="0" fontId="12" fillId="0" borderId="17" xfId="0" applyFont="1" applyBorder="1" applyAlignment="1">
      <alignment horizontal="center" vertical="center" wrapText="1" readingOrder="1"/>
    </xf>
    <xf numFmtId="0" fontId="12" fillId="0" borderId="20" xfId="0" applyFont="1" applyBorder="1" applyAlignment="1">
      <alignment horizontal="center" vertical="center" wrapText="1" readingOrder="1"/>
    </xf>
    <xf numFmtId="0" fontId="12" fillId="0" borderId="21" xfId="0" applyFont="1" applyBorder="1" applyAlignment="1">
      <alignment horizontal="center" vertical="center" wrapText="1" readingOrder="1"/>
    </xf>
    <xf numFmtId="0" fontId="12" fillId="0" borderId="22" xfId="0" applyFont="1" applyBorder="1" applyAlignment="1">
      <alignment horizontal="center" vertical="center" wrapText="1" readingOrder="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5" fillId="2" borderId="6" xfId="16" applyFont="1" applyFill="1" applyBorder="1" applyAlignment="1">
      <alignment horizontal="left" vertical="top" wrapText="1"/>
    </xf>
    <xf numFmtId="0" fontId="5" fillId="2" borderId="14" xfId="16" applyFont="1" applyFill="1" applyBorder="1" applyAlignment="1">
      <alignment horizontal="left" vertical="top" wrapText="1"/>
    </xf>
    <xf numFmtId="0" fontId="3" fillId="2" borderId="6" xfId="16" applyFont="1" applyFill="1" applyBorder="1" applyAlignment="1">
      <alignment horizontal="center" vertical="center" wrapText="1"/>
    </xf>
    <xf numFmtId="0" fontId="3" fillId="2" borderId="14" xfId="16" applyFont="1" applyFill="1" applyBorder="1" applyAlignment="1">
      <alignment horizontal="center" vertical="center" wrapText="1"/>
    </xf>
    <xf numFmtId="0" fontId="3" fillId="0" borderId="0" xfId="16" applyFont="1" applyAlignment="1">
      <alignment horizontal="center" vertical="top" wrapText="1"/>
    </xf>
    <xf numFmtId="0" fontId="6" fillId="2" borderId="0" xfId="16" applyFont="1" applyFill="1" applyAlignment="1">
      <alignment horizontal="center" vertical="center" wrapText="1"/>
    </xf>
    <xf numFmtId="0" fontId="6" fillId="2" borderId="0" xfId="16" applyFont="1" applyFill="1" applyAlignment="1">
      <alignment horizontal="center" vertical="top"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top" wrapText="1"/>
    </xf>
    <xf numFmtId="0" fontId="6" fillId="0" borderId="0" xfId="0" applyFont="1" applyAlignment="1">
      <alignment horizontal="center" vertical="top" wrapText="1"/>
    </xf>
    <xf numFmtId="0" fontId="6" fillId="0" borderId="11" xfId="0" applyFont="1" applyBorder="1" applyAlignment="1">
      <alignment horizontal="center" vertical="top" wrapText="1"/>
    </xf>
    <xf numFmtId="0" fontId="3" fillId="0" borderId="1" xfId="0" applyFont="1" applyBorder="1" applyAlignment="1">
      <alignment horizontal="center" vertical="center" wrapText="1"/>
    </xf>
    <xf numFmtId="0" fontId="12" fillId="0" borderId="1" xfId="0" applyFont="1" applyBorder="1" applyAlignment="1">
      <alignment horizontal="left" vertical="top" wrapText="1" readingOrder="1"/>
    </xf>
    <xf numFmtId="0" fontId="6" fillId="0" borderId="11" xfId="0" applyFont="1" applyBorder="1" applyAlignment="1">
      <alignment horizontal="right" vertical="top"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170" fontId="45" fillId="0" borderId="8" xfId="0" applyNumberFormat="1" applyFont="1" applyBorder="1" applyAlignment="1">
      <alignment horizontal="right" vertical="center" wrapText="1" readingOrder="1"/>
    </xf>
    <xf numFmtId="0" fontId="9" fillId="0" borderId="18" xfId="0" applyFont="1" applyBorder="1" applyAlignment="1">
      <alignment vertical="center" wrapText="1" readingOrder="1"/>
    </xf>
    <xf numFmtId="0" fontId="9" fillId="0" borderId="19" xfId="0" applyFont="1" applyBorder="1" applyAlignment="1">
      <alignment vertical="center" wrapText="1" readingOrder="1"/>
    </xf>
    <xf numFmtId="0" fontId="9" fillId="0" borderId="0" xfId="0" applyFont="1"/>
    <xf numFmtId="0" fontId="45" fillId="0" borderId="1" xfId="0" applyFont="1" applyBorder="1" applyAlignment="1">
      <alignment horizontal="center" vertical="center" readingOrder="1"/>
    </xf>
    <xf numFmtId="0" fontId="45" fillId="0" borderId="1" xfId="0" applyFont="1" applyBorder="1" applyAlignment="1">
      <alignment horizontal="center" vertical="center" wrapText="1" readingOrder="1"/>
    </xf>
    <xf numFmtId="0" fontId="45" fillId="0" borderId="17" xfId="0" applyFont="1" applyBorder="1" applyAlignment="1">
      <alignment horizontal="center" vertical="center" wrapText="1" readingOrder="1"/>
    </xf>
    <xf numFmtId="0" fontId="45" fillId="0" borderId="20" xfId="0" applyFont="1" applyBorder="1" applyAlignment="1">
      <alignment horizontal="center" vertical="center" wrapText="1" readingOrder="1"/>
    </xf>
    <xf numFmtId="0" fontId="9" fillId="0" borderId="18" xfId="0" applyFont="1" applyBorder="1" applyAlignment="1">
      <alignment vertical="center" wrapText="1"/>
    </xf>
    <xf numFmtId="0" fontId="9" fillId="0" borderId="19" xfId="0" applyFont="1" applyBorder="1" applyAlignment="1">
      <alignment vertical="center" wrapText="1"/>
    </xf>
    <xf numFmtId="166" fontId="45" fillId="0" borderId="8" xfId="0" applyNumberFormat="1" applyFont="1" applyBorder="1" applyAlignment="1">
      <alignment horizontal="right" vertical="center" wrapText="1" readingOrder="1"/>
    </xf>
    <xf numFmtId="166" fontId="9" fillId="0" borderId="18" xfId="0" applyNumberFormat="1" applyFont="1" applyBorder="1" applyAlignment="1">
      <alignment vertical="center" wrapText="1"/>
    </xf>
    <xf numFmtId="166" fontId="9" fillId="0" borderId="19" xfId="0" applyNumberFormat="1" applyFont="1" applyBorder="1" applyAlignment="1">
      <alignment vertical="center" wrapText="1"/>
    </xf>
    <xf numFmtId="170" fontId="41" fillId="0" borderId="8" xfId="0" applyNumberFormat="1" applyFont="1" applyBorder="1" applyAlignment="1">
      <alignment horizontal="right" vertical="center" wrapText="1" readingOrder="1"/>
    </xf>
    <xf numFmtId="173" fontId="45" fillId="0" borderId="8" xfId="0" applyNumberFormat="1" applyFont="1" applyBorder="1" applyAlignment="1">
      <alignment horizontal="right" vertical="center" wrapText="1" readingOrder="1"/>
    </xf>
    <xf numFmtId="173" fontId="9" fillId="0" borderId="18" xfId="0" applyNumberFormat="1" applyFont="1" applyBorder="1" applyAlignment="1">
      <alignment vertical="center" wrapText="1"/>
    </xf>
    <xf numFmtId="173" fontId="9" fillId="0" borderId="19" xfId="0" applyNumberFormat="1" applyFont="1" applyBorder="1" applyAlignment="1">
      <alignment vertical="center" wrapText="1"/>
    </xf>
    <xf numFmtId="0" fontId="27" fillId="0" borderId="0" xfId="0" applyFont="1" applyAlignment="1">
      <alignment horizontal="center"/>
    </xf>
    <xf numFmtId="0" fontId="47" fillId="0" borderId="0" xfId="0" applyFont="1" applyAlignment="1">
      <alignment horizontal="center" vertical="center" wrapText="1" readingOrder="1"/>
    </xf>
    <xf numFmtId="0" fontId="40" fillId="0" borderId="0" xfId="0" applyFont="1" applyAlignment="1">
      <alignment vertical="center"/>
    </xf>
    <xf numFmtId="0" fontId="9" fillId="0" borderId="1" xfId="0" applyFont="1" applyBorder="1" applyAlignment="1">
      <alignment vertical="center" wrapText="1"/>
    </xf>
    <xf numFmtId="0" fontId="45" fillId="0" borderId="19" xfId="0" applyFont="1" applyBorder="1" applyAlignment="1">
      <alignment horizontal="center" vertical="center" wrapText="1" readingOrder="1"/>
    </xf>
    <xf numFmtId="0" fontId="45" fillId="0" borderId="8" xfId="0" applyFont="1" applyBorder="1" applyAlignment="1">
      <alignment horizontal="center" vertical="center" wrapText="1" readingOrder="1"/>
    </xf>
    <xf numFmtId="0" fontId="42" fillId="0" borderId="0" xfId="0" applyFont="1" applyAlignment="1">
      <alignment horizontal="center" vertical="top" wrapText="1" readingOrder="1"/>
    </xf>
    <xf numFmtId="0" fontId="45" fillId="0" borderId="20" xfId="0" applyFont="1" applyBorder="1" applyAlignment="1">
      <alignment horizontal="center" vertical="top" wrapText="1" readingOrder="1"/>
    </xf>
    <xf numFmtId="0" fontId="9" fillId="0" borderId="12" xfId="0" applyFont="1" applyBorder="1" applyAlignment="1">
      <alignment vertical="top" wrapText="1"/>
    </xf>
    <xf numFmtId="0" fontId="9" fillId="0" borderId="27" xfId="0" applyFont="1" applyBorder="1" applyAlignment="1">
      <alignment vertical="top" wrapText="1"/>
    </xf>
    <xf numFmtId="0" fontId="45" fillId="0" borderId="0" xfId="0" applyNumberFormat="1" applyFont="1" applyFill="1" applyBorder="1" applyAlignment="1">
      <alignment horizontal="center" vertical="top" wrapText="1" readingOrder="1"/>
    </xf>
    <xf numFmtId="0" fontId="45" fillId="0" borderId="5" xfId="0" applyNumberFormat="1" applyFont="1" applyFill="1" applyBorder="1" applyAlignment="1">
      <alignment horizontal="center" vertical="center" wrapText="1" readingOrder="1"/>
    </xf>
    <xf numFmtId="0" fontId="45" fillId="0" borderId="7" xfId="0" applyNumberFormat="1" applyFont="1" applyFill="1" applyBorder="1" applyAlignment="1">
      <alignment horizontal="center" vertical="center" wrapText="1" readingOrder="1"/>
    </xf>
    <xf numFmtId="0" fontId="45" fillId="0" borderId="1" xfId="0" applyNumberFormat="1" applyFont="1" applyFill="1" applyBorder="1" applyAlignment="1">
      <alignment horizontal="center" vertical="center" wrapText="1" readingOrder="1"/>
    </xf>
    <xf numFmtId="0" fontId="9" fillId="0" borderId="1" xfId="0" applyNumberFormat="1" applyFont="1" applyFill="1" applyBorder="1" applyAlignment="1">
      <alignment vertical="center" wrapText="1"/>
    </xf>
    <xf numFmtId="0" fontId="45" fillId="0" borderId="0" xfId="0" applyNumberFormat="1" applyFont="1" applyFill="1" applyBorder="1" applyAlignment="1">
      <alignment horizontal="left" vertical="top" wrapText="1" readingOrder="1"/>
    </xf>
    <xf numFmtId="0" fontId="9" fillId="0" borderId="0" xfId="0" applyFont="1" applyFill="1" applyBorder="1"/>
    <xf numFmtId="0" fontId="12" fillId="0" borderId="0" xfId="0" applyNumberFormat="1" applyFont="1" applyFill="1" applyBorder="1" applyAlignment="1">
      <alignment horizontal="center" vertical="center" wrapText="1" readingOrder="1"/>
    </xf>
    <xf numFmtId="0" fontId="5" fillId="0" borderId="0" xfId="0" applyFont="1" applyFill="1" applyBorder="1" applyAlignment="1">
      <alignment vertical="center"/>
    </xf>
    <xf numFmtId="0" fontId="39" fillId="0" borderId="11" xfId="0" applyNumberFormat="1" applyFont="1" applyFill="1" applyBorder="1" applyAlignment="1">
      <alignment horizontal="center" vertical="center" wrapText="1" readingOrder="1"/>
    </xf>
    <xf numFmtId="0" fontId="45" fillId="0" borderId="4" xfId="0" applyNumberFormat="1" applyFont="1" applyFill="1" applyBorder="1" applyAlignment="1">
      <alignment horizontal="center" vertical="center" wrapText="1" readingOrder="1"/>
    </xf>
    <xf numFmtId="0" fontId="12" fillId="0" borderId="0" xfId="0" applyFont="1" applyAlignment="1">
      <alignment horizontal="center"/>
    </xf>
    <xf numFmtId="0" fontId="29" fillId="0" borderId="17" xfId="0" applyNumberFormat="1" applyFont="1" applyFill="1" applyBorder="1" applyAlignment="1">
      <alignment horizontal="center" vertical="center" wrapText="1"/>
    </xf>
    <xf numFmtId="0" fontId="29" fillId="0" borderId="20" xfId="0" applyNumberFormat="1" applyFont="1" applyFill="1" applyBorder="1" applyAlignment="1">
      <alignment horizontal="center" vertical="center" wrapText="1"/>
    </xf>
    <xf numFmtId="0" fontId="12" fillId="0" borderId="0" xfId="0" applyFont="1" applyAlignment="1">
      <alignment horizontal="center" vertical="top" wrapText="1" readingOrder="1"/>
    </xf>
    <xf numFmtId="0" fontId="40" fillId="0" borderId="0" xfId="0" applyFont="1"/>
    <xf numFmtId="0" fontId="39" fillId="0" borderId="0" xfId="0" applyFont="1" applyAlignment="1">
      <alignment horizontal="right" vertical="top" wrapText="1" readingOrder="1"/>
    </xf>
    <xf numFmtId="0" fontId="29" fillId="0" borderId="8" xfId="0" applyNumberFormat="1" applyFont="1" applyFill="1" applyBorder="1" applyAlignment="1">
      <alignment horizontal="center" vertical="center" wrapText="1"/>
    </xf>
    <xf numFmtId="0" fontId="40" fillId="0" borderId="19" xfId="0" applyNumberFormat="1" applyFont="1" applyFill="1" applyBorder="1" applyAlignment="1">
      <alignment vertical="center" wrapText="1"/>
    </xf>
    <xf numFmtId="0" fontId="29" fillId="0" borderId="28" xfId="0" applyNumberFormat="1" applyFont="1" applyFill="1" applyBorder="1" applyAlignment="1">
      <alignment horizontal="center" vertical="center" wrapText="1"/>
    </xf>
    <xf numFmtId="0" fontId="29" fillId="0" borderId="23" xfId="0" applyNumberFormat="1" applyFont="1" applyFill="1" applyBorder="1" applyAlignment="1">
      <alignment horizontal="center" vertical="center" wrapText="1"/>
    </xf>
    <xf numFmtId="0" fontId="29" fillId="0" borderId="5" xfId="0" applyNumberFormat="1" applyFont="1" applyFill="1" applyBorder="1" applyAlignment="1">
      <alignment horizontal="center" vertical="center" wrapText="1"/>
    </xf>
    <xf numFmtId="0" fontId="29" fillId="0" borderId="7" xfId="0" applyNumberFormat="1" applyFont="1" applyFill="1" applyBorder="1" applyAlignment="1">
      <alignment horizontal="center" vertical="center" wrapText="1"/>
    </xf>
    <xf numFmtId="0" fontId="45" fillId="0" borderId="0" xfId="0" applyFont="1" applyAlignment="1">
      <alignment horizontal="center" vertical="center" wrapText="1" readingOrder="1"/>
    </xf>
    <xf numFmtId="0" fontId="41" fillId="0" borderId="8" xfId="0" applyNumberFormat="1" applyFont="1" applyFill="1" applyBorder="1" applyAlignment="1">
      <alignment vertical="center" wrapText="1" readingOrder="1"/>
    </xf>
    <xf numFmtId="0" fontId="9" fillId="0" borderId="18" xfId="0" applyNumberFormat="1" applyFont="1" applyFill="1" applyBorder="1" applyAlignment="1">
      <alignment vertical="center" wrapText="1" readingOrder="1"/>
    </xf>
    <xf numFmtId="0" fontId="45" fillId="0" borderId="25" xfId="0" applyFont="1" applyBorder="1" applyAlignment="1">
      <alignment horizontal="center" vertical="center" wrapText="1" readingOrder="1"/>
    </xf>
    <xf numFmtId="0" fontId="45" fillId="0" borderId="0" xfId="0" applyFont="1" applyBorder="1" applyAlignment="1">
      <alignment horizontal="center" vertical="center" wrapText="1" readingOrder="1"/>
    </xf>
    <xf numFmtId="0" fontId="45" fillId="0" borderId="12" xfId="0" applyFont="1" applyBorder="1" applyAlignment="1">
      <alignment horizontal="center" vertical="center" wrapText="1" readingOrder="1"/>
    </xf>
    <xf numFmtId="0" fontId="45" fillId="0" borderId="9" xfId="0" applyFont="1" applyBorder="1" applyAlignment="1">
      <alignment horizontal="center" vertical="center" wrapText="1" readingOrder="1"/>
    </xf>
    <xf numFmtId="0" fontId="45" fillId="0" borderId="10" xfId="0" applyFont="1" applyBorder="1" applyAlignment="1">
      <alignment horizontal="center" vertical="center" wrapText="1" readingOrder="1"/>
    </xf>
    <xf numFmtId="0" fontId="45" fillId="0" borderId="15" xfId="0" applyFont="1" applyBorder="1" applyAlignment="1">
      <alignment horizontal="center" vertical="center" wrapText="1" readingOrder="1"/>
    </xf>
    <xf numFmtId="0" fontId="45" fillId="0" borderId="16" xfId="0" applyFont="1" applyBorder="1" applyAlignment="1">
      <alignment horizontal="center" vertical="center" wrapText="1" readingOrder="1"/>
    </xf>
    <xf numFmtId="0" fontId="45" fillId="0" borderId="34" xfId="0" applyFont="1" applyBorder="1" applyAlignment="1">
      <alignment horizontal="center" vertical="center" wrapText="1" readingOrder="1"/>
    </xf>
    <xf numFmtId="0" fontId="45" fillId="0" borderId="33" xfId="0" applyFont="1" applyBorder="1" applyAlignment="1">
      <alignment horizontal="center" vertical="center" wrapText="1" readingOrder="1"/>
    </xf>
    <xf numFmtId="0" fontId="45" fillId="0" borderId="0" xfId="0" applyFont="1" applyAlignment="1">
      <alignment horizontal="left" vertical="center" wrapText="1" readingOrder="1"/>
    </xf>
    <xf numFmtId="0" fontId="48" fillId="0" borderId="0" xfId="0" applyFont="1" applyAlignment="1">
      <alignment vertical="center"/>
    </xf>
    <xf numFmtId="0" fontId="45" fillId="0" borderId="8" xfId="0" applyNumberFormat="1" applyFont="1" applyFill="1" applyBorder="1" applyAlignment="1">
      <alignment vertical="center" wrapText="1" readingOrder="1"/>
    </xf>
    <xf numFmtId="0" fontId="9" fillId="0" borderId="0" xfId="0" applyFont="1" applyAlignment="1">
      <alignment vertical="center"/>
    </xf>
    <xf numFmtId="0" fontId="41" fillId="0" borderId="0" xfId="0" applyFont="1" applyAlignment="1">
      <alignment horizontal="right" wrapText="1" readingOrder="1"/>
    </xf>
    <xf numFmtId="0" fontId="9" fillId="0" borderId="0" xfId="0" applyFont="1" applyAlignment="1"/>
    <xf numFmtId="0" fontId="45" fillId="0" borderId="31" xfId="0" applyFont="1" applyBorder="1" applyAlignment="1">
      <alignment horizontal="center" vertical="center" wrapText="1" readingOrder="1"/>
    </xf>
    <xf numFmtId="0" fontId="9" fillId="0" borderId="30" xfId="0" applyFont="1" applyBorder="1" applyAlignment="1">
      <alignment vertical="center" wrapText="1"/>
    </xf>
    <xf numFmtId="0" fontId="45" fillId="0" borderId="21" xfId="0" applyFont="1" applyBorder="1" applyAlignment="1">
      <alignment horizontal="center" vertical="center" wrapText="1" readingOrder="1"/>
    </xf>
    <xf numFmtId="0" fontId="45" fillId="0" borderId="32" xfId="0" applyFont="1" applyBorder="1" applyAlignment="1">
      <alignment horizontal="center" vertical="center" wrapText="1" readingOrder="1"/>
    </xf>
    <xf numFmtId="0" fontId="45" fillId="0" borderId="22" xfId="0" applyFont="1" applyBorder="1" applyAlignment="1">
      <alignment horizontal="center" vertical="center" wrapText="1" readingOrder="1"/>
    </xf>
    <xf numFmtId="0" fontId="45" fillId="0" borderId="35" xfId="0" applyFont="1" applyBorder="1" applyAlignment="1">
      <alignment horizontal="center" vertical="top" wrapText="1" readingOrder="1"/>
    </xf>
    <xf numFmtId="0" fontId="45" fillId="0" borderId="36" xfId="0" applyFont="1" applyBorder="1" applyAlignment="1">
      <alignment horizontal="center" vertical="top" wrapText="1" readingOrder="1"/>
    </xf>
    <xf numFmtId="0" fontId="29" fillId="0" borderId="1" xfId="0" applyNumberFormat="1" applyFont="1" applyFill="1" applyBorder="1" applyAlignment="1">
      <alignment horizontal="center" vertical="center" wrapText="1" readingOrder="1"/>
    </xf>
    <xf numFmtId="0" fontId="51" fillId="0" borderId="1" xfId="0" applyNumberFormat="1" applyFont="1" applyFill="1" applyBorder="1" applyAlignment="1">
      <alignment horizontal="center" vertical="center" wrapText="1" readingOrder="1"/>
    </xf>
    <xf numFmtId="0" fontId="29" fillId="0" borderId="0" xfId="0" applyNumberFormat="1" applyFont="1" applyFill="1" applyBorder="1" applyAlignment="1">
      <alignment horizontal="center" vertical="top" wrapText="1" readingOrder="1"/>
    </xf>
    <xf numFmtId="0" fontId="49" fillId="0" borderId="1" xfId="0" applyNumberFormat="1" applyFont="1" applyFill="1" applyBorder="1" applyAlignment="1">
      <alignment vertical="center" wrapText="1"/>
    </xf>
    <xf numFmtId="0" fontId="50" fillId="0" borderId="0" xfId="0" applyNumberFormat="1" applyFont="1" applyFill="1" applyBorder="1" applyAlignment="1">
      <alignment horizontal="left" vertical="top" wrapText="1" readingOrder="1"/>
    </xf>
    <xf numFmtId="0" fontId="49" fillId="0" borderId="0" xfId="0" applyFont="1" applyFill="1" applyBorder="1"/>
    <xf numFmtId="0" fontId="51" fillId="0" borderId="0" xfId="0" applyNumberFormat="1" applyFont="1" applyFill="1" applyBorder="1" applyAlignment="1">
      <alignment horizontal="center" vertical="top" wrapText="1" readingOrder="1"/>
    </xf>
    <xf numFmtId="0" fontId="52" fillId="0" borderId="0" xfId="0" applyNumberFormat="1" applyFont="1" applyFill="1" applyBorder="1" applyAlignment="1">
      <alignment horizontal="center" wrapText="1" readingOrder="1"/>
    </xf>
    <xf numFmtId="0" fontId="49" fillId="0" borderId="0" xfId="0" applyFont="1" applyFill="1" applyBorder="1" applyAlignment="1"/>
    <xf numFmtId="0" fontId="50" fillId="0" borderId="0" xfId="0" applyNumberFormat="1" applyFont="1" applyFill="1" applyBorder="1" applyAlignment="1">
      <alignment horizontal="right" vertical="top" wrapText="1" readingOrder="1"/>
    </xf>
    <xf numFmtId="0" fontId="13" fillId="0" borderId="11" xfId="0" applyFont="1" applyBorder="1" applyAlignment="1">
      <alignment horizontal="center" vertical="center"/>
    </xf>
    <xf numFmtId="0" fontId="2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9" fillId="0" borderId="0" xfId="0" applyNumberFormat="1" applyFont="1" applyFill="1" applyBorder="1" applyAlignment="1">
      <alignment horizontal="center" vertical="top" wrapText="1" readingOrder="1"/>
    </xf>
    <xf numFmtId="0" fontId="40" fillId="0" borderId="0" xfId="0" applyFont="1" applyFill="1" applyBorder="1"/>
    <xf numFmtId="0" fontId="36" fillId="0" borderId="17" xfId="0" applyNumberFormat="1" applyFont="1" applyFill="1" applyBorder="1" applyAlignment="1">
      <alignment horizontal="center" vertical="center" wrapText="1" readingOrder="1"/>
    </xf>
    <xf numFmtId="0" fontId="40" fillId="0" borderId="25" xfId="0" applyNumberFormat="1" applyFont="1" applyFill="1" applyBorder="1" applyAlignment="1">
      <alignment vertical="center" wrapText="1"/>
    </xf>
    <xf numFmtId="0" fontId="40" fillId="0" borderId="24" xfId="0" applyNumberFormat="1" applyFont="1" applyFill="1" applyBorder="1" applyAlignment="1">
      <alignment vertical="center" wrapText="1"/>
    </xf>
    <xf numFmtId="0" fontId="36" fillId="0" borderId="8" xfId="0" applyNumberFormat="1" applyFont="1" applyFill="1" applyBorder="1" applyAlignment="1">
      <alignment horizontal="center" vertical="center" wrapText="1" readingOrder="1"/>
    </xf>
    <xf numFmtId="0" fontId="40" fillId="0" borderId="18" xfId="0" applyNumberFormat="1" applyFont="1" applyFill="1" applyBorder="1" applyAlignment="1">
      <alignment vertical="center" wrapText="1"/>
    </xf>
    <xf numFmtId="0" fontId="40" fillId="0" borderId="12" xfId="0" applyFont="1" applyFill="1" applyBorder="1" applyAlignment="1">
      <alignment horizontal="center"/>
    </xf>
    <xf numFmtId="0" fontId="30" fillId="0" borderId="1" xfId="0" applyFont="1" applyFill="1" applyBorder="1" applyAlignment="1">
      <alignment horizontal="center" vertical="center" wrapText="1"/>
    </xf>
    <xf numFmtId="0" fontId="30" fillId="0" borderId="1" xfId="15" applyFont="1" applyFill="1" applyBorder="1" applyAlignment="1">
      <alignment horizontal="center" vertical="center" wrapText="1"/>
    </xf>
    <xf numFmtId="0" fontId="30" fillId="0" borderId="1" xfId="1" applyFont="1" applyFill="1" applyBorder="1" applyAlignment="1">
      <alignment horizontal="center" vertical="center" wrapText="1"/>
    </xf>
    <xf numFmtId="171" fontId="62" fillId="0" borderId="0" xfId="18" applyNumberFormat="1" applyFont="1" applyFill="1" applyBorder="1" applyAlignment="1">
      <alignment horizontal="right" vertical="center"/>
    </xf>
    <xf numFmtId="0" fontId="61" fillId="0" borderId="0" xfId="0" applyFont="1" applyFill="1" applyAlignment="1">
      <alignment horizontal="center" vertical="center"/>
    </xf>
    <xf numFmtId="1" fontId="62" fillId="4" borderId="0" xfId="3" applyNumberFormat="1" applyFont="1" applyFill="1" applyAlignment="1">
      <alignment horizontal="center" vertical="top" wrapText="1"/>
    </xf>
    <xf numFmtId="0" fontId="61" fillId="0" borderId="0" xfId="0" applyFont="1" applyFill="1" applyAlignment="1">
      <alignment horizontal="center" vertical="center" wrapText="1"/>
    </xf>
    <xf numFmtId="0" fontId="62" fillId="0" borderId="0" xfId="0" applyFont="1" applyFill="1" applyAlignment="1">
      <alignment horizontal="center"/>
    </xf>
    <xf numFmtId="0" fontId="3" fillId="0" borderId="0" xfId="0" applyFont="1" applyAlignment="1">
      <alignment horizontal="center" vertical="center"/>
    </xf>
    <xf numFmtId="0" fontId="6" fillId="0" borderId="0" xfId="0" applyFont="1" applyAlignment="1">
      <alignment horizontal="center" vertical="center"/>
    </xf>
    <xf numFmtId="0" fontId="29" fillId="0" borderId="6" xfId="0" applyFont="1" applyBorder="1" applyAlignment="1">
      <alignment horizontal="center" vertical="center" wrapText="1" readingOrder="1"/>
    </xf>
    <xf numFmtId="0" fontId="43" fillId="0" borderId="0" xfId="0" applyFont="1" applyAlignment="1">
      <alignment horizontal="center" vertical="center" wrapText="1" readingOrder="1"/>
    </xf>
    <xf numFmtId="0" fontId="13" fillId="0" borderId="0" xfId="0" applyFont="1" applyAlignment="1">
      <alignment horizontal="center" vertical="top" wrapText="1" readingOrder="1"/>
    </xf>
    <xf numFmtId="0" fontId="66" fillId="0" borderId="0" xfId="0" applyFont="1" applyAlignment="1">
      <alignment horizontal="center"/>
    </xf>
    <xf numFmtId="0" fontId="6" fillId="0" borderId="0" xfId="0" applyFont="1" applyFill="1" applyBorder="1" applyAlignment="1">
      <alignment horizontal="center"/>
    </xf>
    <xf numFmtId="0" fontId="6" fillId="0" borderId="0" xfId="0" applyFont="1" applyAlignment="1">
      <alignment horizontal="center"/>
    </xf>
    <xf numFmtId="0" fontId="42" fillId="0" borderId="1" xfId="0" applyFont="1" applyBorder="1" applyAlignment="1">
      <alignment horizontal="right" wrapText="1"/>
    </xf>
    <xf numFmtId="0" fontId="47" fillId="0" borderId="1" xfId="0" applyFont="1" applyBorder="1" applyAlignment="1">
      <alignment horizontal="right" wrapText="1"/>
    </xf>
    <xf numFmtId="3" fontId="47" fillId="0" borderId="1" xfId="0" applyNumberFormat="1" applyFont="1" applyBorder="1" applyAlignment="1">
      <alignment horizontal="right" shrinkToFit="1"/>
    </xf>
    <xf numFmtId="3" fontId="42" fillId="0" borderId="1" xfId="0" applyNumberFormat="1" applyFont="1" applyBorder="1" applyAlignment="1">
      <alignment horizontal="right" shrinkToFit="1"/>
    </xf>
    <xf numFmtId="9" fontId="18" fillId="0" borderId="8" xfId="0" applyNumberFormat="1" applyFont="1" applyBorder="1" applyAlignment="1">
      <alignment horizontal="right" wrapText="1"/>
    </xf>
    <xf numFmtId="0" fontId="40" fillId="0" borderId="1" xfId="0" applyFont="1" applyBorder="1" applyAlignment="1">
      <alignment horizontal="right" wrapText="1"/>
    </xf>
    <xf numFmtId="0" fontId="40" fillId="0" borderId="8" xfId="0" applyFont="1" applyBorder="1" applyAlignment="1">
      <alignment horizontal="center" wrapText="1"/>
    </xf>
    <xf numFmtId="3" fontId="40" fillId="0" borderId="8" xfId="0" applyNumberFormat="1" applyFont="1" applyBorder="1" applyAlignment="1">
      <alignment horizontal="right" shrinkToFit="1"/>
    </xf>
    <xf numFmtId="3" fontId="40" fillId="0" borderId="13" xfId="0" applyNumberFormat="1" applyFont="1" applyBorder="1" applyAlignment="1">
      <alignment horizontal="right" shrinkToFit="1"/>
    </xf>
    <xf numFmtId="3" fontId="40" fillId="0" borderId="8" xfId="0" applyNumberFormat="1" applyFont="1" applyBorder="1" applyAlignment="1">
      <alignment horizontal="right" wrapText="1"/>
    </xf>
    <xf numFmtId="9" fontId="40" fillId="0" borderId="8" xfId="0" applyNumberFormat="1" applyFont="1" applyBorder="1" applyAlignment="1">
      <alignment horizontal="right" wrapText="1"/>
    </xf>
    <xf numFmtId="0" fontId="52" fillId="0" borderId="0" xfId="0" applyNumberFormat="1" applyFont="1" applyFill="1" applyBorder="1" applyAlignment="1">
      <alignment horizontal="center" vertical="center" wrapText="1" readingOrder="1"/>
    </xf>
    <xf numFmtId="0" fontId="67" fillId="0" borderId="0" xfId="0" applyNumberFormat="1" applyFont="1" applyFill="1" applyBorder="1" applyAlignment="1">
      <alignment horizontal="center" vertical="center" wrapText="1" readingOrder="1"/>
    </xf>
    <xf numFmtId="0" fontId="40" fillId="0" borderId="0" xfId="0" applyFont="1" applyFill="1" applyBorder="1" applyAlignment="1">
      <alignment vertical="center"/>
    </xf>
  </cellXfs>
  <cellStyles count="25">
    <cellStyle name="Comma" xfId="14" builtinId="3"/>
    <cellStyle name="Comma 10 2 2" xfId="21"/>
    <cellStyle name="Comma 2" xfId="18"/>
    <cellStyle name="Comma 2 2" xfId="22"/>
    <cellStyle name="Comma 2 3" xfId="23"/>
    <cellStyle name="Comma 2 8" xfId="17"/>
    <cellStyle name="Normal" xfId="0" builtinId="0"/>
    <cellStyle name="Normal 10" xfId="5"/>
    <cellStyle name="Normal 11" xfId="6"/>
    <cellStyle name="Normal 13" xfId="7"/>
    <cellStyle name="Normal 15" xfId="8"/>
    <cellStyle name="Normal 2" xfId="1"/>
    <cellStyle name="Normal 2 2" xfId="13"/>
    <cellStyle name="Normal 20" xfId="9"/>
    <cellStyle name="Normal 23" xfId="10"/>
    <cellStyle name="Normal 25" xfId="11"/>
    <cellStyle name="Normal 28" xfId="12"/>
    <cellStyle name="Normal 3" xfId="15"/>
    <cellStyle name="Normal 4" xfId="16"/>
    <cellStyle name="Normal 4 2" xfId="19"/>
    <cellStyle name="Normal 5" xfId="24"/>
    <cellStyle name="Normal 6" xfId="20"/>
    <cellStyle name="Normal 8" xfId="2"/>
    <cellStyle name="Normal 9" xfId="4"/>
    <cellStyle name="Normal_Bieu mau (CV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63" Type="http://schemas.openxmlformats.org/officeDocument/2006/relationships/worksheet" Target="worksheets/sheet63.xml"/><Relationship Id="rId159" Type="http://schemas.openxmlformats.org/officeDocument/2006/relationships/worksheet" Target="worksheets/sheet159.xml"/><Relationship Id="rId170" Type="http://schemas.openxmlformats.org/officeDocument/2006/relationships/worksheet" Target="worksheets/sheet170.xml"/><Relationship Id="rId226" Type="http://schemas.openxmlformats.org/officeDocument/2006/relationships/worksheet" Target="worksheets/sheet226.xml"/><Relationship Id="rId268" Type="http://schemas.openxmlformats.org/officeDocument/2006/relationships/worksheet" Target="worksheets/sheet268.xml"/><Relationship Id="rId32" Type="http://schemas.openxmlformats.org/officeDocument/2006/relationships/worksheet" Target="worksheets/sheet32.xml"/><Relationship Id="rId74" Type="http://schemas.openxmlformats.org/officeDocument/2006/relationships/worksheet" Target="worksheets/sheet74.xml"/><Relationship Id="rId128" Type="http://schemas.openxmlformats.org/officeDocument/2006/relationships/worksheet" Target="worksheets/sheet128.xml"/><Relationship Id="rId5" Type="http://schemas.openxmlformats.org/officeDocument/2006/relationships/worksheet" Target="worksheets/sheet5.xml"/><Relationship Id="rId181" Type="http://schemas.openxmlformats.org/officeDocument/2006/relationships/worksheet" Target="worksheets/sheet181.xml"/><Relationship Id="rId237" Type="http://schemas.openxmlformats.org/officeDocument/2006/relationships/worksheet" Target="worksheets/sheet237.xml"/><Relationship Id="rId279" Type="http://schemas.openxmlformats.org/officeDocument/2006/relationships/worksheet" Target="worksheets/sheet279.xml"/><Relationship Id="rId43" Type="http://schemas.openxmlformats.org/officeDocument/2006/relationships/worksheet" Target="worksheets/sheet43.xml"/><Relationship Id="rId139" Type="http://schemas.openxmlformats.org/officeDocument/2006/relationships/worksheet" Target="worksheets/sheet139.xml"/><Relationship Id="rId290" Type="http://schemas.openxmlformats.org/officeDocument/2006/relationships/worksheet" Target="worksheets/sheet290.xml"/><Relationship Id="rId85" Type="http://schemas.openxmlformats.org/officeDocument/2006/relationships/worksheet" Target="worksheets/sheet85.xml"/><Relationship Id="rId150" Type="http://schemas.openxmlformats.org/officeDocument/2006/relationships/worksheet" Target="worksheets/sheet150.xml"/><Relationship Id="rId192" Type="http://schemas.openxmlformats.org/officeDocument/2006/relationships/worksheet" Target="worksheets/sheet192.xml"/><Relationship Id="rId206" Type="http://schemas.openxmlformats.org/officeDocument/2006/relationships/worksheet" Target="worksheets/sheet206.xml"/><Relationship Id="rId248" Type="http://schemas.openxmlformats.org/officeDocument/2006/relationships/worksheet" Target="worksheets/sheet248.xml"/><Relationship Id="rId12" Type="http://schemas.openxmlformats.org/officeDocument/2006/relationships/worksheet" Target="worksheets/sheet12.xml"/><Relationship Id="rId108" Type="http://schemas.openxmlformats.org/officeDocument/2006/relationships/worksheet" Target="worksheets/sheet108.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8" Type="http://schemas.openxmlformats.org/officeDocument/2006/relationships/worksheet" Target="worksheets/sheet238.xml"/><Relationship Id="rId259" Type="http://schemas.openxmlformats.org/officeDocument/2006/relationships/worksheet" Target="worksheets/sheet259.xml"/><Relationship Id="rId23" Type="http://schemas.openxmlformats.org/officeDocument/2006/relationships/worksheet" Target="worksheets/sheet23.xml"/><Relationship Id="rId119" Type="http://schemas.openxmlformats.org/officeDocument/2006/relationships/worksheet" Target="worksheets/sheet119.xml"/><Relationship Id="rId270" Type="http://schemas.openxmlformats.org/officeDocument/2006/relationships/worksheet" Target="worksheets/sheet270.xml"/><Relationship Id="rId291" Type="http://schemas.openxmlformats.org/officeDocument/2006/relationships/worksheet" Target="worksheets/sheet291.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worksheet" Target="worksheets/sheet228.xml"/><Relationship Id="rId249" Type="http://schemas.openxmlformats.org/officeDocument/2006/relationships/worksheet" Target="worksheets/sheet249.xml"/><Relationship Id="rId13" Type="http://schemas.openxmlformats.org/officeDocument/2006/relationships/worksheet" Target="worksheets/sheet13.xml"/><Relationship Id="rId109" Type="http://schemas.openxmlformats.org/officeDocument/2006/relationships/worksheet" Target="worksheets/sheet109.xml"/><Relationship Id="rId260" Type="http://schemas.openxmlformats.org/officeDocument/2006/relationships/worksheet" Target="worksheets/sheet260.xml"/><Relationship Id="rId281" Type="http://schemas.openxmlformats.org/officeDocument/2006/relationships/worksheet" Target="worksheets/sheet281.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39" Type="http://schemas.openxmlformats.org/officeDocument/2006/relationships/worksheet" Target="worksheets/sheet239.xml"/><Relationship Id="rId250" Type="http://schemas.openxmlformats.org/officeDocument/2006/relationships/worksheet" Target="worksheets/sheet250.xml"/><Relationship Id="rId271" Type="http://schemas.openxmlformats.org/officeDocument/2006/relationships/worksheet" Target="worksheets/sheet271.xml"/><Relationship Id="rId292" Type="http://schemas.openxmlformats.org/officeDocument/2006/relationships/worksheet" Target="worksheets/sheet292.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worksheet" Target="worksheets/sheet229.xml"/><Relationship Id="rId240" Type="http://schemas.openxmlformats.org/officeDocument/2006/relationships/worksheet" Target="worksheets/sheet240.xml"/><Relationship Id="rId261" Type="http://schemas.openxmlformats.org/officeDocument/2006/relationships/worksheet" Target="worksheets/sheet261.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282" Type="http://schemas.openxmlformats.org/officeDocument/2006/relationships/worksheet" Target="worksheets/sheet282.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230" Type="http://schemas.openxmlformats.org/officeDocument/2006/relationships/worksheet" Target="worksheets/sheet230.xml"/><Relationship Id="rId251" Type="http://schemas.openxmlformats.org/officeDocument/2006/relationships/worksheet" Target="worksheets/sheet251.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72" Type="http://schemas.openxmlformats.org/officeDocument/2006/relationships/worksheet" Target="worksheets/sheet272.xml"/><Relationship Id="rId293" Type="http://schemas.openxmlformats.org/officeDocument/2006/relationships/worksheet" Target="worksheets/sheet29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95" Type="http://schemas.openxmlformats.org/officeDocument/2006/relationships/worksheet" Target="worksheets/sheet195.xml"/><Relationship Id="rId209" Type="http://schemas.openxmlformats.org/officeDocument/2006/relationships/worksheet" Target="worksheets/sheet209.xml"/><Relationship Id="rId220" Type="http://schemas.openxmlformats.org/officeDocument/2006/relationships/worksheet" Target="worksheets/sheet220.xml"/><Relationship Id="rId241" Type="http://schemas.openxmlformats.org/officeDocument/2006/relationships/worksheet" Target="worksheets/sheet24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262" Type="http://schemas.openxmlformats.org/officeDocument/2006/relationships/worksheet" Target="worksheets/sheet262.xml"/><Relationship Id="rId283" Type="http://schemas.openxmlformats.org/officeDocument/2006/relationships/worksheet" Target="worksheets/sheet283.xml"/><Relationship Id="rId78" Type="http://schemas.openxmlformats.org/officeDocument/2006/relationships/worksheet" Target="worksheets/sheet78.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64" Type="http://schemas.openxmlformats.org/officeDocument/2006/relationships/worksheet" Target="worksheets/sheet164.xml"/><Relationship Id="rId185" Type="http://schemas.openxmlformats.org/officeDocument/2006/relationships/worksheet" Target="worksheets/sheet185.xml"/><Relationship Id="rId9" Type="http://schemas.openxmlformats.org/officeDocument/2006/relationships/worksheet" Target="worksheets/sheet9.xml"/><Relationship Id="rId210" Type="http://schemas.openxmlformats.org/officeDocument/2006/relationships/worksheet" Target="worksheets/sheet210.xml"/><Relationship Id="rId26" Type="http://schemas.openxmlformats.org/officeDocument/2006/relationships/worksheet" Target="worksheets/sheet26.xml"/><Relationship Id="rId231" Type="http://schemas.openxmlformats.org/officeDocument/2006/relationships/worksheet" Target="worksheets/sheet231.xml"/><Relationship Id="rId252" Type="http://schemas.openxmlformats.org/officeDocument/2006/relationships/worksheet" Target="worksheets/sheet252.xml"/><Relationship Id="rId273" Type="http://schemas.openxmlformats.org/officeDocument/2006/relationships/worksheet" Target="worksheets/sheet273.xml"/><Relationship Id="rId294" Type="http://schemas.openxmlformats.org/officeDocument/2006/relationships/theme" Target="theme/theme1.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worksheet" Target="worksheets/sheet242.xml"/><Relationship Id="rId263" Type="http://schemas.openxmlformats.org/officeDocument/2006/relationships/worksheet" Target="worksheets/sheet263.xml"/><Relationship Id="rId284" Type="http://schemas.openxmlformats.org/officeDocument/2006/relationships/worksheet" Target="worksheets/sheet284.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worksheet" Target="worksheets/sheet232.xml"/><Relationship Id="rId253" Type="http://schemas.openxmlformats.org/officeDocument/2006/relationships/worksheet" Target="worksheets/sheet253.xml"/><Relationship Id="rId274" Type="http://schemas.openxmlformats.org/officeDocument/2006/relationships/worksheet" Target="worksheets/sheet274.xml"/><Relationship Id="rId295" Type="http://schemas.openxmlformats.org/officeDocument/2006/relationships/styles" Target="styles.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worksheet" Target="worksheets/sheet243.xml"/><Relationship Id="rId264" Type="http://schemas.openxmlformats.org/officeDocument/2006/relationships/worksheet" Target="worksheets/sheet264.xml"/><Relationship Id="rId285" Type="http://schemas.openxmlformats.org/officeDocument/2006/relationships/worksheet" Target="worksheets/sheet285.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54" Type="http://schemas.openxmlformats.org/officeDocument/2006/relationships/worksheet" Target="worksheets/sheet254.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275" Type="http://schemas.openxmlformats.org/officeDocument/2006/relationships/worksheet" Target="worksheets/sheet275.xml"/><Relationship Id="rId296" Type="http://schemas.openxmlformats.org/officeDocument/2006/relationships/sharedStrings" Target="sharedStrings.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244" Type="http://schemas.openxmlformats.org/officeDocument/2006/relationships/worksheet" Target="worksheets/sheet244.xml"/><Relationship Id="rId18" Type="http://schemas.openxmlformats.org/officeDocument/2006/relationships/worksheet" Target="worksheets/sheet18.xml"/><Relationship Id="rId39" Type="http://schemas.openxmlformats.org/officeDocument/2006/relationships/worksheet" Target="worksheets/sheet39.xml"/><Relationship Id="rId265" Type="http://schemas.openxmlformats.org/officeDocument/2006/relationships/worksheet" Target="worksheets/sheet265.xml"/><Relationship Id="rId286" Type="http://schemas.openxmlformats.org/officeDocument/2006/relationships/worksheet" Target="worksheets/sheet286.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2" Type="http://schemas.openxmlformats.org/officeDocument/2006/relationships/worksheet" Target="worksheets/sheet2.xml"/><Relationship Id="rId29" Type="http://schemas.openxmlformats.org/officeDocument/2006/relationships/worksheet" Target="worksheets/sheet29.xml"/><Relationship Id="rId255" Type="http://schemas.openxmlformats.org/officeDocument/2006/relationships/worksheet" Target="worksheets/sheet255.xml"/><Relationship Id="rId276" Type="http://schemas.openxmlformats.org/officeDocument/2006/relationships/worksheet" Target="worksheets/sheet276.xml"/><Relationship Id="rId297" Type="http://schemas.openxmlformats.org/officeDocument/2006/relationships/calcChain" Target="calcChain.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245" Type="http://schemas.openxmlformats.org/officeDocument/2006/relationships/worksheet" Target="worksheets/sheet245.xml"/><Relationship Id="rId266" Type="http://schemas.openxmlformats.org/officeDocument/2006/relationships/worksheet" Target="worksheets/sheet266.xml"/><Relationship Id="rId287" Type="http://schemas.openxmlformats.org/officeDocument/2006/relationships/worksheet" Target="worksheets/sheet287.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worksheet" Target="worksheets/sheet235.xml"/><Relationship Id="rId256" Type="http://schemas.openxmlformats.org/officeDocument/2006/relationships/worksheet" Target="worksheets/sheet256.xml"/><Relationship Id="rId277" Type="http://schemas.openxmlformats.org/officeDocument/2006/relationships/worksheet" Target="worksheets/sheet27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 Id="rId190" Type="http://schemas.openxmlformats.org/officeDocument/2006/relationships/worksheet" Target="worksheets/sheet190.xml"/><Relationship Id="rId204" Type="http://schemas.openxmlformats.org/officeDocument/2006/relationships/worksheet" Target="worksheets/sheet204.xml"/><Relationship Id="rId225" Type="http://schemas.openxmlformats.org/officeDocument/2006/relationships/worksheet" Target="worksheets/sheet225.xml"/><Relationship Id="rId246" Type="http://schemas.openxmlformats.org/officeDocument/2006/relationships/worksheet" Target="worksheets/sheet246.xml"/><Relationship Id="rId267" Type="http://schemas.openxmlformats.org/officeDocument/2006/relationships/worksheet" Target="worksheets/sheet267.xml"/><Relationship Id="rId288" Type="http://schemas.openxmlformats.org/officeDocument/2006/relationships/worksheet" Target="worksheets/sheet288.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94" Type="http://schemas.openxmlformats.org/officeDocument/2006/relationships/worksheet" Target="worksheets/sheet94.xml"/><Relationship Id="rId148" Type="http://schemas.openxmlformats.org/officeDocument/2006/relationships/worksheet" Target="worksheets/sheet148.xml"/><Relationship Id="rId169" Type="http://schemas.openxmlformats.org/officeDocument/2006/relationships/worksheet" Target="worksheets/sheet169.xml"/><Relationship Id="rId4" Type="http://schemas.openxmlformats.org/officeDocument/2006/relationships/worksheet" Target="worksheets/sheet4.xml"/><Relationship Id="rId180" Type="http://schemas.openxmlformats.org/officeDocument/2006/relationships/worksheet" Target="worksheets/sheet180.xml"/><Relationship Id="rId215" Type="http://schemas.openxmlformats.org/officeDocument/2006/relationships/worksheet" Target="worksheets/sheet215.xml"/><Relationship Id="rId236" Type="http://schemas.openxmlformats.org/officeDocument/2006/relationships/worksheet" Target="worksheets/sheet236.xml"/><Relationship Id="rId257" Type="http://schemas.openxmlformats.org/officeDocument/2006/relationships/worksheet" Target="worksheets/sheet257.xml"/><Relationship Id="rId278" Type="http://schemas.openxmlformats.org/officeDocument/2006/relationships/worksheet" Target="worksheets/sheet278.xml"/><Relationship Id="rId42" Type="http://schemas.openxmlformats.org/officeDocument/2006/relationships/worksheet" Target="worksheets/sheet42.xml"/><Relationship Id="rId84" Type="http://schemas.openxmlformats.org/officeDocument/2006/relationships/worksheet" Target="worksheets/sheet84.xml"/><Relationship Id="rId138" Type="http://schemas.openxmlformats.org/officeDocument/2006/relationships/worksheet" Target="worksheets/sheet138.xml"/><Relationship Id="rId191" Type="http://schemas.openxmlformats.org/officeDocument/2006/relationships/worksheet" Target="worksheets/sheet191.xml"/><Relationship Id="rId205" Type="http://schemas.openxmlformats.org/officeDocument/2006/relationships/worksheet" Target="worksheets/sheet205.xml"/><Relationship Id="rId247" Type="http://schemas.openxmlformats.org/officeDocument/2006/relationships/worksheet" Target="worksheets/sheet247.xml"/><Relationship Id="rId107" Type="http://schemas.openxmlformats.org/officeDocument/2006/relationships/worksheet" Target="worksheets/sheet107.xml"/><Relationship Id="rId289" Type="http://schemas.openxmlformats.org/officeDocument/2006/relationships/worksheet" Target="worksheets/sheet289.xml"/><Relationship Id="rId11" Type="http://schemas.openxmlformats.org/officeDocument/2006/relationships/worksheet" Target="worksheets/sheet11.xml"/><Relationship Id="rId53" Type="http://schemas.openxmlformats.org/officeDocument/2006/relationships/worksheet" Target="worksheets/sheet53.xml"/><Relationship Id="rId149" Type="http://schemas.openxmlformats.org/officeDocument/2006/relationships/worksheet" Target="worksheets/sheet149.xml"/><Relationship Id="rId95" Type="http://schemas.openxmlformats.org/officeDocument/2006/relationships/worksheet" Target="worksheets/sheet95.xml"/><Relationship Id="rId160" Type="http://schemas.openxmlformats.org/officeDocument/2006/relationships/worksheet" Target="worksheets/sheet160.xml"/><Relationship Id="rId216" Type="http://schemas.openxmlformats.org/officeDocument/2006/relationships/worksheet" Target="worksheets/sheet216.xml"/><Relationship Id="rId258" Type="http://schemas.openxmlformats.org/officeDocument/2006/relationships/worksheet" Target="worksheets/sheet258.xml"/><Relationship Id="rId22" Type="http://schemas.openxmlformats.org/officeDocument/2006/relationships/worksheet" Target="worksheets/sheet22.xml"/><Relationship Id="rId64" Type="http://schemas.openxmlformats.org/officeDocument/2006/relationships/worksheet" Target="worksheets/sheet64.xml"/><Relationship Id="rId118" Type="http://schemas.openxmlformats.org/officeDocument/2006/relationships/worksheet" Target="worksheets/sheet118.xml"/><Relationship Id="rId171" Type="http://schemas.openxmlformats.org/officeDocument/2006/relationships/worksheet" Target="worksheets/sheet171.xml"/><Relationship Id="rId227" Type="http://schemas.openxmlformats.org/officeDocument/2006/relationships/worksheet" Target="worksheets/sheet227.xml"/><Relationship Id="rId269" Type="http://schemas.openxmlformats.org/officeDocument/2006/relationships/worksheet" Target="worksheets/sheet269.xml"/><Relationship Id="rId33" Type="http://schemas.openxmlformats.org/officeDocument/2006/relationships/worksheet" Target="worksheets/sheet33.xml"/><Relationship Id="rId129" Type="http://schemas.openxmlformats.org/officeDocument/2006/relationships/worksheet" Target="worksheets/sheet129.xml"/><Relationship Id="rId280" Type="http://schemas.openxmlformats.org/officeDocument/2006/relationships/worksheet" Target="worksheets/sheet280.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7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7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8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8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8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8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8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8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8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8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8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9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9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5.6" x14ac:dyDescent="0.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
  <sheetViews>
    <sheetView workbookViewId="0"/>
  </sheetViews>
  <sheetFormatPr defaultRowHeight="15.6" x14ac:dyDescent="0.3"/>
  <sheetData/>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dimension ref="A1"/>
  <sheetViews>
    <sheetView workbookViewId="0"/>
  </sheetViews>
  <sheetFormatPr defaultRowHeight="15.6" x14ac:dyDescent="0.3"/>
  <sheetData/>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dimension ref="A1"/>
  <sheetViews>
    <sheetView workbookViewId="0"/>
  </sheetViews>
  <sheetFormatPr defaultRowHeight="15.6" x14ac:dyDescent="0.3"/>
  <sheetData/>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dimension ref="A1"/>
  <sheetViews>
    <sheetView workbookViewId="0"/>
  </sheetViews>
  <sheetFormatPr defaultRowHeight="15.6" x14ac:dyDescent="0.3"/>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dimension ref="A1"/>
  <sheetViews>
    <sheetView workbookViewId="0"/>
  </sheetViews>
  <sheetFormatPr defaultRowHeight="15.6" x14ac:dyDescent="0.3"/>
  <sheetData/>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dimension ref="A1"/>
  <sheetViews>
    <sheetView workbookViewId="0"/>
  </sheetViews>
  <sheetFormatPr defaultRowHeight="15.6" x14ac:dyDescent="0.3"/>
  <sheetData/>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dimension ref="A1"/>
  <sheetViews>
    <sheetView workbookViewId="0"/>
  </sheetViews>
  <sheetFormatPr defaultRowHeight="15.6" x14ac:dyDescent="0.3"/>
  <sheetData/>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dimension ref="A1"/>
  <sheetViews>
    <sheetView workbookViewId="0"/>
  </sheetViews>
  <sheetFormatPr defaultRowHeight="15.6" x14ac:dyDescent="0.3"/>
  <sheetData/>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dimension ref="A1"/>
  <sheetViews>
    <sheetView workbookViewId="0"/>
  </sheetViews>
  <sheetFormatPr defaultRowHeight="15.6" x14ac:dyDescent="0.3"/>
  <sheetData/>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dimension ref="A1"/>
  <sheetViews>
    <sheetView workbookViewId="0"/>
  </sheetViews>
  <sheetFormatPr defaultRowHeight="15.6" x14ac:dyDescent="0.3"/>
  <sheetData/>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dimension ref="A1"/>
  <sheetViews>
    <sheetView workbookViewId="0"/>
  </sheetViews>
  <sheetFormatPr defaultRowHeight="15.6"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
  <sheetViews>
    <sheetView workbookViewId="0"/>
  </sheetViews>
  <sheetFormatPr defaultRowHeight="15.6" x14ac:dyDescent="0.3"/>
  <sheetData/>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dimension ref="A1"/>
  <sheetViews>
    <sheetView workbookViewId="0"/>
  </sheetViews>
  <sheetFormatPr defaultRowHeight="15.6" x14ac:dyDescent="0.3"/>
  <sheetData/>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dimension ref="A1"/>
  <sheetViews>
    <sheetView workbookViewId="0"/>
  </sheetViews>
  <sheetFormatPr defaultRowHeight="15.6" x14ac:dyDescent="0.3"/>
  <sheetData/>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9"/>
  <dimension ref="A1"/>
  <sheetViews>
    <sheetView workbookViewId="0"/>
  </sheetViews>
  <sheetFormatPr defaultRowHeight="15.6" x14ac:dyDescent="0.3"/>
  <sheetData/>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dimension ref="A1"/>
  <sheetViews>
    <sheetView workbookViewId="0"/>
  </sheetViews>
  <sheetFormatPr defaultRowHeight="15.6" x14ac:dyDescent="0.3"/>
  <sheetData/>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dimension ref="A1"/>
  <sheetViews>
    <sheetView workbookViewId="0"/>
  </sheetViews>
  <sheetFormatPr defaultRowHeight="15.6" x14ac:dyDescent="0.3"/>
  <sheetData/>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2"/>
  <dimension ref="A1"/>
  <sheetViews>
    <sheetView workbookViewId="0"/>
  </sheetViews>
  <sheetFormatPr defaultRowHeight="15.6" x14ac:dyDescent="0.3"/>
  <sheetData/>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dimension ref="A1"/>
  <sheetViews>
    <sheetView workbookViewId="0"/>
  </sheetViews>
  <sheetFormatPr defaultRowHeight="15.6" x14ac:dyDescent="0.3"/>
  <sheetData/>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dimension ref="A1"/>
  <sheetViews>
    <sheetView workbookViewId="0"/>
  </sheetViews>
  <sheetFormatPr defaultRowHeight="15.6" x14ac:dyDescent="0.3"/>
  <sheetData/>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dimension ref="A1"/>
  <sheetViews>
    <sheetView workbookViewId="0"/>
  </sheetViews>
  <sheetFormatPr defaultRowHeight="15.6" x14ac:dyDescent="0.3"/>
  <sheetData/>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dimension ref="A1"/>
  <sheetViews>
    <sheetView workbookViewId="0"/>
  </sheetViews>
  <sheetFormatPr defaultRowHeight="15.6" x14ac:dyDescent="0.3"/>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
  <sheetViews>
    <sheetView workbookViewId="0"/>
  </sheetViews>
  <sheetFormatPr defaultRowHeight="15.6" x14ac:dyDescent="0.3"/>
  <sheetData/>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7"/>
  <dimension ref="A1"/>
  <sheetViews>
    <sheetView workbookViewId="0"/>
  </sheetViews>
  <sheetFormatPr defaultRowHeight="15.6" x14ac:dyDescent="0.3"/>
  <sheetData/>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8"/>
  <dimension ref="A1"/>
  <sheetViews>
    <sheetView workbookViewId="0"/>
  </sheetViews>
  <sheetFormatPr defaultRowHeight="15.6" x14ac:dyDescent="0.3"/>
  <sheetData/>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9"/>
  <dimension ref="A1"/>
  <sheetViews>
    <sheetView workbookViewId="0"/>
  </sheetViews>
  <sheetFormatPr defaultRowHeight="15.6" x14ac:dyDescent="0.3"/>
  <sheetData/>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0"/>
  <dimension ref="A1"/>
  <sheetViews>
    <sheetView workbookViewId="0"/>
  </sheetViews>
  <sheetFormatPr defaultRowHeight="15.6" x14ac:dyDescent="0.3"/>
  <sheetData/>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dimension ref="A1"/>
  <sheetViews>
    <sheetView workbookViewId="0"/>
  </sheetViews>
  <sheetFormatPr defaultRowHeight="15.6" x14ac:dyDescent="0.3"/>
  <sheetData/>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2"/>
  <dimension ref="A1"/>
  <sheetViews>
    <sheetView workbookViewId="0"/>
  </sheetViews>
  <sheetFormatPr defaultRowHeight="15.6" x14ac:dyDescent="0.3"/>
  <sheetData/>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3"/>
  <dimension ref="A1"/>
  <sheetViews>
    <sheetView workbookViewId="0"/>
  </sheetViews>
  <sheetFormatPr defaultRowHeight="15.6" x14ac:dyDescent="0.3"/>
  <sheetData/>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4"/>
  <dimension ref="A1"/>
  <sheetViews>
    <sheetView workbookViewId="0"/>
  </sheetViews>
  <sheetFormatPr defaultRowHeight="15.6" x14ac:dyDescent="0.3"/>
  <sheetData/>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5"/>
  <dimension ref="A1"/>
  <sheetViews>
    <sheetView workbookViewId="0"/>
  </sheetViews>
  <sheetFormatPr defaultRowHeight="15.6" x14ac:dyDescent="0.3"/>
  <sheetData/>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6"/>
  <dimension ref="A1"/>
  <sheetViews>
    <sheetView workbookViewId="0"/>
  </sheetViews>
  <sheetFormatPr defaultRowHeight="15.6"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
  <sheetViews>
    <sheetView workbookViewId="0"/>
  </sheetViews>
  <sheetFormatPr defaultRowHeight="15.6" x14ac:dyDescent="0.3"/>
  <sheetData/>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7"/>
  <dimension ref="A1"/>
  <sheetViews>
    <sheetView workbookViewId="0"/>
  </sheetViews>
  <sheetFormatPr defaultRowHeight="15.6" x14ac:dyDescent="0.3"/>
  <sheetData/>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8"/>
  <dimension ref="A1"/>
  <sheetViews>
    <sheetView workbookViewId="0"/>
  </sheetViews>
  <sheetFormatPr defaultRowHeight="15.6" x14ac:dyDescent="0.3"/>
  <sheetData/>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9"/>
  <dimension ref="A1"/>
  <sheetViews>
    <sheetView workbookViewId="0"/>
  </sheetViews>
  <sheetFormatPr defaultRowHeight="15.6" x14ac:dyDescent="0.3"/>
  <sheetData/>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0"/>
  <dimension ref="A1"/>
  <sheetViews>
    <sheetView workbookViewId="0"/>
  </sheetViews>
  <sheetFormatPr defaultRowHeight="15.6" x14ac:dyDescent="0.3"/>
  <sheetData/>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dimension ref="A1"/>
  <sheetViews>
    <sheetView workbookViewId="0"/>
  </sheetViews>
  <sheetFormatPr defaultRowHeight="15.6" x14ac:dyDescent="0.3"/>
  <sheetData/>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2"/>
  <dimension ref="A1"/>
  <sheetViews>
    <sheetView workbookViewId="0"/>
  </sheetViews>
  <sheetFormatPr defaultRowHeight="15.6" x14ac:dyDescent="0.3"/>
  <sheetData/>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3"/>
  <dimension ref="A1"/>
  <sheetViews>
    <sheetView workbookViewId="0"/>
  </sheetViews>
  <sheetFormatPr defaultRowHeight="15.6" x14ac:dyDescent="0.3"/>
  <sheetData/>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4"/>
  <dimension ref="A1"/>
  <sheetViews>
    <sheetView workbookViewId="0"/>
  </sheetViews>
  <sheetFormatPr defaultRowHeight="15.6" x14ac:dyDescent="0.3"/>
  <sheetData/>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5"/>
  <dimension ref="A1"/>
  <sheetViews>
    <sheetView workbookViewId="0"/>
  </sheetViews>
  <sheetFormatPr defaultRowHeight="15.6" x14ac:dyDescent="0.3"/>
  <sheetData/>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6"/>
  <dimension ref="A1"/>
  <sheetViews>
    <sheetView workbookViewId="0"/>
  </sheetViews>
  <sheetFormatPr defaultRowHeight="15.6"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
  <sheetViews>
    <sheetView workbookViewId="0"/>
  </sheetViews>
  <sheetFormatPr defaultRowHeight="15.6" x14ac:dyDescent="0.3"/>
  <sheetData/>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7"/>
  <dimension ref="A1"/>
  <sheetViews>
    <sheetView workbookViewId="0"/>
  </sheetViews>
  <sheetFormatPr defaultRowHeight="15.6" x14ac:dyDescent="0.3"/>
  <sheetData/>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8"/>
  <dimension ref="A1"/>
  <sheetViews>
    <sheetView workbookViewId="0"/>
  </sheetViews>
  <sheetFormatPr defaultRowHeight="15.6" x14ac:dyDescent="0.3"/>
  <sheetData/>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9"/>
  <dimension ref="A1"/>
  <sheetViews>
    <sheetView workbookViewId="0"/>
  </sheetViews>
  <sheetFormatPr defaultRowHeight="15.6" x14ac:dyDescent="0.3"/>
  <sheetData/>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0"/>
  <dimension ref="A1"/>
  <sheetViews>
    <sheetView workbookViewId="0"/>
  </sheetViews>
  <sheetFormatPr defaultRowHeight="15.6" x14ac:dyDescent="0.3"/>
  <sheetData/>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1"/>
  <dimension ref="A1"/>
  <sheetViews>
    <sheetView workbookViewId="0"/>
  </sheetViews>
  <sheetFormatPr defaultRowHeight="15.6" x14ac:dyDescent="0.3"/>
  <sheetData/>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2"/>
  <dimension ref="A1"/>
  <sheetViews>
    <sheetView workbookViewId="0"/>
  </sheetViews>
  <sheetFormatPr defaultRowHeight="15.6" x14ac:dyDescent="0.3"/>
  <sheetData/>
  <pageMargins left="0.7" right="0.7" top="0.75" bottom="0.75" header="0.3" footer="0.3"/>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3"/>
  <dimension ref="A1"/>
  <sheetViews>
    <sheetView workbookViewId="0"/>
  </sheetViews>
  <sheetFormatPr defaultRowHeight="15.6" x14ac:dyDescent="0.3"/>
  <sheetData/>
  <pageMargins left="0.7" right="0.7" top="0.75" bottom="0.75" header="0.3" footer="0.3"/>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4"/>
  <dimension ref="A1"/>
  <sheetViews>
    <sheetView workbookViewId="0"/>
  </sheetViews>
  <sheetFormatPr defaultRowHeight="15.6" x14ac:dyDescent="0.3"/>
  <sheetData/>
  <pageMargins left="0.7" right="0.7" top="0.75" bottom="0.75" header="0.3" footer="0.3"/>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5"/>
  <dimension ref="A1"/>
  <sheetViews>
    <sheetView workbookViewId="0"/>
  </sheetViews>
  <sheetFormatPr defaultRowHeight="15.6" x14ac:dyDescent="0.3"/>
  <sheetData/>
  <pageMargins left="0.7" right="0.7" top="0.75" bottom="0.75" header="0.3" footer="0.3"/>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6"/>
  <dimension ref="A1"/>
  <sheetViews>
    <sheetView workbookViewId="0"/>
  </sheetViews>
  <sheetFormatPr defaultRowHeight="15.6"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
  <sheetViews>
    <sheetView workbookViewId="0"/>
  </sheetViews>
  <sheetFormatPr defaultRowHeight="15.6" x14ac:dyDescent="0.3"/>
  <sheetData/>
  <pageMargins left="0.7" right="0.7" top="0.75" bottom="0.75" header="0.3" footer="0.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7"/>
  <dimension ref="A1"/>
  <sheetViews>
    <sheetView workbookViewId="0"/>
  </sheetViews>
  <sheetFormatPr defaultRowHeight="15.6" x14ac:dyDescent="0.3"/>
  <sheetData/>
  <pageMargins left="0.7" right="0.7" top="0.75" bottom="0.75" header="0.3" footer="0.3"/>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8"/>
  <dimension ref="A1"/>
  <sheetViews>
    <sheetView workbookViewId="0"/>
  </sheetViews>
  <sheetFormatPr defaultRowHeight="15.6" x14ac:dyDescent="0.3"/>
  <sheetData/>
  <pageMargins left="0.7" right="0.7" top="0.75" bottom="0.75" header="0.3" footer="0.3"/>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9"/>
  <dimension ref="A1"/>
  <sheetViews>
    <sheetView workbookViewId="0"/>
  </sheetViews>
  <sheetFormatPr defaultRowHeight="15.6" x14ac:dyDescent="0.3"/>
  <sheetData/>
  <pageMargins left="0.7" right="0.7" top="0.75" bottom="0.75" header="0.3" footer="0.3"/>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0"/>
  <dimension ref="A1"/>
  <sheetViews>
    <sheetView workbookViewId="0"/>
  </sheetViews>
  <sheetFormatPr defaultRowHeight="15.6" x14ac:dyDescent="0.3"/>
  <sheetData/>
  <pageMargins left="0.7" right="0.7" top="0.75" bottom="0.75" header="0.3" footer="0.3"/>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1"/>
  <dimension ref="A1"/>
  <sheetViews>
    <sheetView workbookViewId="0"/>
  </sheetViews>
  <sheetFormatPr defaultRowHeight="15.6" x14ac:dyDescent="0.3"/>
  <sheetData/>
  <pageMargins left="0.7" right="0.7" top="0.75" bottom="0.75" header="0.3" footer="0.3"/>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2"/>
  <dimension ref="A1"/>
  <sheetViews>
    <sheetView workbookViewId="0"/>
  </sheetViews>
  <sheetFormatPr defaultRowHeight="15.6" x14ac:dyDescent="0.3"/>
  <sheetData/>
  <pageMargins left="0.7" right="0.7" top="0.75" bottom="0.75" header="0.3" footer="0.3"/>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3"/>
  <dimension ref="A1"/>
  <sheetViews>
    <sheetView workbookViewId="0"/>
  </sheetViews>
  <sheetFormatPr defaultRowHeight="15.6" x14ac:dyDescent="0.3"/>
  <sheetData/>
  <pageMargins left="0.7" right="0.7" top="0.75" bottom="0.75" header="0.3" footer="0.3"/>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4"/>
  <dimension ref="A1"/>
  <sheetViews>
    <sheetView workbookViewId="0"/>
  </sheetViews>
  <sheetFormatPr defaultRowHeight="15.6" x14ac:dyDescent="0.3"/>
  <sheetData/>
  <pageMargins left="0.7" right="0.7" top="0.75" bottom="0.75" header="0.3" footer="0.3"/>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5"/>
  <dimension ref="A1"/>
  <sheetViews>
    <sheetView workbookViewId="0"/>
  </sheetViews>
  <sheetFormatPr defaultRowHeight="15.6" x14ac:dyDescent="0.3"/>
  <sheetData/>
  <pageMargins left="0.7" right="0.7" top="0.75" bottom="0.75" header="0.3" footer="0.3"/>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6"/>
  <dimension ref="A1"/>
  <sheetViews>
    <sheetView workbookViewId="0"/>
  </sheetViews>
  <sheetFormatPr defaultRowHeight="15.6"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
  <sheetViews>
    <sheetView workbookViewId="0"/>
  </sheetViews>
  <sheetFormatPr defaultRowHeight="15.6" x14ac:dyDescent="0.3"/>
  <sheetData/>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7"/>
  <dimension ref="A1"/>
  <sheetViews>
    <sheetView workbookViewId="0"/>
  </sheetViews>
  <sheetFormatPr defaultRowHeight="15.6" x14ac:dyDescent="0.3"/>
  <sheetData/>
  <pageMargins left="0.7" right="0.7" top="0.75" bottom="0.75" header="0.3" footer="0.3"/>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8"/>
  <dimension ref="A1"/>
  <sheetViews>
    <sheetView workbookViewId="0"/>
  </sheetViews>
  <sheetFormatPr defaultRowHeight="15.6" x14ac:dyDescent="0.3"/>
  <sheetData/>
  <pageMargins left="0.7" right="0.7" top="0.75" bottom="0.75" header="0.3" footer="0.3"/>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9"/>
  <dimension ref="A1"/>
  <sheetViews>
    <sheetView workbookViewId="0"/>
  </sheetViews>
  <sheetFormatPr defaultRowHeight="15.6" x14ac:dyDescent="0.3"/>
  <sheetData/>
  <pageMargins left="0.7" right="0.7" top="0.75" bottom="0.75" header="0.3" footer="0.3"/>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0"/>
  <dimension ref="A1"/>
  <sheetViews>
    <sheetView workbookViewId="0"/>
  </sheetViews>
  <sheetFormatPr defaultRowHeight="15.6" x14ac:dyDescent="0.3"/>
  <sheetData/>
  <pageMargins left="0.7" right="0.7" top="0.75" bottom="0.75" header="0.3" footer="0.3"/>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1"/>
  <dimension ref="A1"/>
  <sheetViews>
    <sheetView workbookViewId="0"/>
  </sheetViews>
  <sheetFormatPr defaultRowHeight="15.6" x14ac:dyDescent="0.3"/>
  <sheetData/>
  <pageMargins left="0.7" right="0.7" top="0.75" bottom="0.75" header="0.3" footer="0.3"/>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2"/>
  <dimension ref="A1"/>
  <sheetViews>
    <sheetView workbookViewId="0"/>
  </sheetViews>
  <sheetFormatPr defaultRowHeight="15.6" x14ac:dyDescent="0.3"/>
  <sheetData/>
  <pageMargins left="0.7" right="0.7" top="0.75" bottom="0.75" header="0.3" footer="0.3"/>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3"/>
  <dimension ref="A1"/>
  <sheetViews>
    <sheetView workbookViewId="0"/>
  </sheetViews>
  <sheetFormatPr defaultRowHeight="15.6" x14ac:dyDescent="0.3"/>
  <sheetData/>
  <pageMargins left="0.7" right="0.7" top="0.75" bottom="0.75" header="0.3" footer="0.3"/>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4"/>
  <dimension ref="A1"/>
  <sheetViews>
    <sheetView workbookViewId="0"/>
  </sheetViews>
  <sheetFormatPr defaultRowHeight="15.6" x14ac:dyDescent="0.3"/>
  <sheetData/>
  <pageMargins left="0.7" right="0.7" top="0.75" bottom="0.75" header="0.3" footer="0.3"/>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5"/>
  <dimension ref="A1"/>
  <sheetViews>
    <sheetView workbookViewId="0"/>
  </sheetViews>
  <sheetFormatPr defaultRowHeight="15.6" x14ac:dyDescent="0.3"/>
  <sheetData/>
  <pageMargins left="0.7" right="0.7" top="0.75" bottom="0.75" header="0.3" footer="0.3"/>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6"/>
  <dimension ref="A1"/>
  <sheetViews>
    <sheetView workbookViewId="0"/>
  </sheetViews>
  <sheetFormatPr defaultRowHeight="15.6" x14ac:dyDescent="0.3"/>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
  <sheetViews>
    <sheetView workbookViewId="0"/>
  </sheetViews>
  <sheetFormatPr defaultRowHeight="15.6" x14ac:dyDescent="0.3"/>
  <sheetData/>
  <pageMargins left="0.7" right="0.7" top="0.75" bottom="0.75" header="0.3" footer="0.3"/>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7"/>
  <dimension ref="A1"/>
  <sheetViews>
    <sheetView workbookViewId="0"/>
  </sheetViews>
  <sheetFormatPr defaultRowHeight="15.6" x14ac:dyDescent="0.3"/>
  <sheetData/>
  <pageMargins left="0.7" right="0.7" top="0.75" bottom="0.75" header="0.3" footer="0.3"/>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8"/>
  <dimension ref="A1"/>
  <sheetViews>
    <sheetView workbookViewId="0"/>
  </sheetViews>
  <sheetFormatPr defaultRowHeight="15.6" x14ac:dyDescent="0.3"/>
  <sheetData/>
  <pageMargins left="0.7" right="0.7" top="0.75" bottom="0.75" header="0.3" footer="0.3"/>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9"/>
  <dimension ref="A1"/>
  <sheetViews>
    <sheetView workbookViewId="0"/>
  </sheetViews>
  <sheetFormatPr defaultRowHeight="15.6" x14ac:dyDescent="0.3"/>
  <sheetData/>
  <pageMargins left="0.7" right="0.7" top="0.75" bottom="0.75" header="0.3" footer="0.3"/>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0"/>
  <dimension ref="A1"/>
  <sheetViews>
    <sheetView workbookViewId="0"/>
  </sheetViews>
  <sheetFormatPr defaultRowHeight="15.6" x14ac:dyDescent="0.3"/>
  <sheetData/>
  <pageMargins left="0.7" right="0.7" top="0.75" bottom="0.75" header="0.3" footer="0.3"/>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1"/>
  <dimension ref="A1"/>
  <sheetViews>
    <sheetView workbookViewId="0"/>
  </sheetViews>
  <sheetFormatPr defaultRowHeight="15.6" x14ac:dyDescent="0.3"/>
  <sheetData/>
  <pageMargins left="0.7" right="0.7" top="0.75" bottom="0.75" header="0.3" footer="0.3"/>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2"/>
  <dimension ref="A1"/>
  <sheetViews>
    <sheetView workbookViewId="0"/>
  </sheetViews>
  <sheetFormatPr defaultRowHeight="15.6" x14ac:dyDescent="0.3"/>
  <sheetData/>
  <pageMargins left="0.7" right="0.7" top="0.75" bottom="0.75" header="0.3" footer="0.3"/>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3"/>
  <dimension ref="A1"/>
  <sheetViews>
    <sheetView workbookViewId="0"/>
  </sheetViews>
  <sheetFormatPr defaultRowHeight="15.6" x14ac:dyDescent="0.3"/>
  <sheetData/>
  <pageMargins left="0.7" right="0.7" top="0.75" bottom="0.75" header="0.3" footer="0.3"/>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4"/>
  <dimension ref="A1"/>
  <sheetViews>
    <sheetView workbookViewId="0"/>
  </sheetViews>
  <sheetFormatPr defaultRowHeight="15.6" x14ac:dyDescent="0.3"/>
  <sheetData/>
  <pageMargins left="0.7" right="0.7" top="0.75" bottom="0.75" header="0.3" footer="0.3"/>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5"/>
  <dimension ref="A1"/>
  <sheetViews>
    <sheetView workbookViewId="0"/>
  </sheetViews>
  <sheetFormatPr defaultRowHeight="15.6" x14ac:dyDescent="0.3"/>
  <sheetData/>
  <pageMargins left="0.7" right="0.7" top="0.75" bottom="0.75" header="0.3" footer="0.3"/>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6"/>
  <dimension ref="A1"/>
  <sheetViews>
    <sheetView workbookViewId="0"/>
  </sheetViews>
  <sheetFormatPr defaultRowHeight="15.6" x14ac:dyDescent="0.3"/>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
  <sheetViews>
    <sheetView workbookViewId="0"/>
  </sheetViews>
  <sheetFormatPr defaultRowHeight="15.6" x14ac:dyDescent="0.3"/>
  <sheetData/>
  <pageMargins left="0.7" right="0.7" top="0.75" bottom="0.75" header="0.3" footer="0.3"/>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7"/>
  <dimension ref="A1"/>
  <sheetViews>
    <sheetView workbookViewId="0"/>
  </sheetViews>
  <sheetFormatPr defaultRowHeight="15.6" x14ac:dyDescent="0.3"/>
  <sheetData/>
  <pageMargins left="0.7" right="0.7" top="0.75" bottom="0.75" header="0.3" footer="0.3"/>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8"/>
  <dimension ref="A1"/>
  <sheetViews>
    <sheetView workbookViewId="0"/>
  </sheetViews>
  <sheetFormatPr defaultRowHeight="15.6" x14ac:dyDescent="0.3"/>
  <sheetData/>
  <pageMargins left="0.7" right="0.7" top="0.75" bottom="0.75" header="0.3" footer="0.3"/>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9"/>
  <dimension ref="A1"/>
  <sheetViews>
    <sheetView workbookViewId="0"/>
  </sheetViews>
  <sheetFormatPr defaultRowHeight="15.6" x14ac:dyDescent="0.3"/>
  <sheetData/>
  <pageMargins left="0.7" right="0.7" top="0.75" bottom="0.75" header="0.3" footer="0.3"/>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0"/>
  <dimension ref="A1"/>
  <sheetViews>
    <sheetView workbookViewId="0"/>
  </sheetViews>
  <sheetFormatPr defaultRowHeight="15.6" x14ac:dyDescent="0.3"/>
  <sheetData/>
  <pageMargins left="0.7" right="0.7" top="0.75" bottom="0.75" header="0.3" footer="0.3"/>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1"/>
  <dimension ref="A1"/>
  <sheetViews>
    <sheetView workbookViewId="0"/>
  </sheetViews>
  <sheetFormatPr defaultRowHeight="15.6" x14ac:dyDescent="0.3"/>
  <sheetData/>
  <pageMargins left="0.7" right="0.7" top="0.75" bottom="0.75" header="0.3" footer="0.3"/>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2"/>
  <dimension ref="A1"/>
  <sheetViews>
    <sheetView workbookViewId="0"/>
  </sheetViews>
  <sheetFormatPr defaultRowHeight="15.6" x14ac:dyDescent="0.3"/>
  <sheetData/>
  <pageMargins left="0.7" right="0.7" top="0.75" bottom="0.75" header="0.3" footer="0.3"/>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3"/>
  <dimension ref="A1"/>
  <sheetViews>
    <sheetView workbookViewId="0"/>
  </sheetViews>
  <sheetFormatPr defaultRowHeight="15.6" x14ac:dyDescent="0.3"/>
  <sheetData/>
  <pageMargins left="0.7" right="0.7" top="0.75" bottom="0.75" header="0.3" footer="0.3"/>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4"/>
  <dimension ref="A1"/>
  <sheetViews>
    <sheetView workbookViewId="0"/>
  </sheetViews>
  <sheetFormatPr defaultRowHeight="15.6" x14ac:dyDescent="0.3"/>
  <sheetData/>
  <pageMargins left="0.7" right="0.7" top="0.75" bottom="0.75" header="0.3" footer="0.3"/>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5"/>
  <dimension ref="A1"/>
  <sheetViews>
    <sheetView workbookViewId="0"/>
  </sheetViews>
  <sheetFormatPr defaultRowHeight="15.6" x14ac:dyDescent="0.3"/>
  <sheetData/>
  <pageMargins left="0.7" right="0.7" top="0.75" bottom="0.75" header="0.3" footer="0.3"/>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6"/>
  <dimension ref="A1"/>
  <sheetViews>
    <sheetView workbookViewId="0"/>
  </sheetViews>
  <sheetFormatPr defaultRowHeight="15.6" x14ac:dyDescent="0.3"/>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
  <sheetViews>
    <sheetView workbookViewId="0"/>
  </sheetViews>
  <sheetFormatPr defaultRowHeight="15.6" x14ac:dyDescent="0.3"/>
  <sheetData/>
  <pageMargins left="0.7" right="0.7" top="0.75" bottom="0.75" header="0.3" footer="0.3"/>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7"/>
  <dimension ref="A1"/>
  <sheetViews>
    <sheetView workbookViewId="0"/>
  </sheetViews>
  <sheetFormatPr defaultRowHeight="15.6" x14ac:dyDescent="0.3"/>
  <sheetData/>
  <pageMargins left="0.7" right="0.7" top="0.75" bottom="0.75" header="0.3" footer="0.3"/>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8"/>
  <dimension ref="A1"/>
  <sheetViews>
    <sheetView workbookViewId="0"/>
  </sheetViews>
  <sheetFormatPr defaultRowHeight="15.6" x14ac:dyDescent="0.3"/>
  <sheetData/>
  <pageMargins left="0.7" right="0.7" top="0.75" bottom="0.75" header="0.3" footer="0.3"/>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9"/>
  <dimension ref="A1"/>
  <sheetViews>
    <sheetView workbookViewId="0"/>
  </sheetViews>
  <sheetFormatPr defaultRowHeight="15.6" x14ac:dyDescent="0.3"/>
  <sheetData/>
  <pageMargins left="0.7" right="0.7" top="0.75" bottom="0.75" header="0.3" footer="0.3"/>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0"/>
  <dimension ref="A1"/>
  <sheetViews>
    <sheetView workbookViewId="0"/>
  </sheetViews>
  <sheetFormatPr defaultRowHeight="15.6" x14ac:dyDescent="0.3"/>
  <sheetData/>
  <pageMargins left="0.7" right="0.7" top="0.75" bottom="0.75" header="0.3" footer="0.3"/>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1"/>
  <dimension ref="A1"/>
  <sheetViews>
    <sheetView workbookViewId="0"/>
  </sheetViews>
  <sheetFormatPr defaultRowHeight="15.6" x14ac:dyDescent="0.3"/>
  <sheetData/>
  <pageMargins left="0.7" right="0.7" top="0.75" bottom="0.75" header="0.3" footer="0.3"/>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2"/>
  <dimension ref="A1"/>
  <sheetViews>
    <sheetView workbookViewId="0"/>
  </sheetViews>
  <sheetFormatPr defaultRowHeight="15.6" x14ac:dyDescent="0.3"/>
  <sheetData/>
  <pageMargins left="0.7" right="0.7" top="0.75" bottom="0.75" header="0.3" footer="0.3"/>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3"/>
  <dimension ref="A1"/>
  <sheetViews>
    <sheetView workbookViewId="0"/>
  </sheetViews>
  <sheetFormatPr defaultRowHeight="15.6" x14ac:dyDescent="0.3"/>
  <sheetData/>
  <pageMargins left="0.7" right="0.7" top="0.75" bottom="0.75" header="0.3" footer="0.3"/>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4"/>
  <dimension ref="A1"/>
  <sheetViews>
    <sheetView workbookViewId="0"/>
  </sheetViews>
  <sheetFormatPr defaultRowHeight="15.6" x14ac:dyDescent="0.3"/>
  <sheetData/>
  <pageMargins left="0.7" right="0.7" top="0.75" bottom="0.75" header="0.3" footer="0.3"/>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5"/>
  <dimension ref="A1"/>
  <sheetViews>
    <sheetView workbookViewId="0"/>
  </sheetViews>
  <sheetFormatPr defaultRowHeight="15.6" x14ac:dyDescent="0.3"/>
  <sheetData/>
  <pageMargins left="0.7" right="0.7" top="0.75" bottom="0.75" header="0.3" footer="0.3"/>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6"/>
  <dimension ref="A1"/>
  <sheetViews>
    <sheetView workbookViewId="0"/>
  </sheetViews>
  <sheetFormatPr defaultRowHeight="15.6"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
  <sheetViews>
    <sheetView workbookViewId="0"/>
  </sheetViews>
  <sheetFormatPr defaultRowHeight="15.6" x14ac:dyDescent="0.3"/>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
  <sheetViews>
    <sheetView workbookViewId="0"/>
  </sheetViews>
  <sheetFormatPr defaultRowHeight="15.6" x14ac:dyDescent="0.3"/>
  <sheetData/>
  <pageMargins left="0.7" right="0.7" top="0.75" bottom="0.75" header="0.3" footer="0.3"/>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7"/>
  <dimension ref="A1"/>
  <sheetViews>
    <sheetView workbookViewId="0"/>
  </sheetViews>
  <sheetFormatPr defaultRowHeight="15.6" x14ac:dyDescent="0.3"/>
  <sheetData/>
  <pageMargins left="0.7" right="0.7" top="0.75" bottom="0.75" header="0.3" footer="0.3"/>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8"/>
  <dimension ref="A1"/>
  <sheetViews>
    <sheetView workbookViewId="0"/>
  </sheetViews>
  <sheetFormatPr defaultRowHeight="15.6" x14ac:dyDescent="0.3"/>
  <sheetData/>
  <pageMargins left="0.7" right="0.7" top="0.75" bottom="0.75" header="0.3" footer="0.3"/>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9"/>
  <dimension ref="A1"/>
  <sheetViews>
    <sheetView workbookViewId="0"/>
  </sheetViews>
  <sheetFormatPr defaultRowHeight="15.6" x14ac:dyDescent="0.3"/>
  <sheetData/>
  <pageMargins left="0.7" right="0.7" top="0.75" bottom="0.75" header="0.3" footer="0.3"/>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0"/>
  <dimension ref="A1"/>
  <sheetViews>
    <sheetView workbookViewId="0"/>
  </sheetViews>
  <sheetFormatPr defaultRowHeight="15.6" x14ac:dyDescent="0.3"/>
  <sheetData/>
  <pageMargins left="0.7" right="0.7" top="0.75" bottom="0.75" header="0.3" footer="0.3"/>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1"/>
  <dimension ref="A1"/>
  <sheetViews>
    <sheetView workbookViewId="0"/>
  </sheetViews>
  <sheetFormatPr defaultRowHeight="15.6" x14ac:dyDescent="0.3"/>
  <sheetData/>
  <pageMargins left="0.7" right="0.7" top="0.75" bottom="0.75" header="0.3" footer="0.3"/>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2"/>
  <dimension ref="A1"/>
  <sheetViews>
    <sheetView workbookViewId="0"/>
  </sheetViews>
  <sheetFormatPr defaultRowHeight="15.6" x14ac:dyDescent="0.3"/>
  <sheetData/>
  <pageMargins left="0.7" right="0.7" top="0.75" bottom="0.75" header="0.3" footer="0.3"/>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
  <sheetViews>
    <sheetView workbookViewId="0"/>
  </sheetViews>
  <sheetFormatPr defaultRowHeight="15.6" x14ac:dyDescent="0.3"/>
  <sheetData/>
  <pageMargins left="0.7" right="0.7" top="0.75" bottom="0.75" header="0.3" footer="0.3"/>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
  <sheetViews>
    <sheetView workbookViewId="0"/>
  </sheetViews>
  <sheetFormatPr defaultRowHeight="15.6" x14ac:dyDescent="0.3"/>
  <sheetData/>
  <pageMargins left="0.7" right="0.7" top="0.75" bottom="0.75" header="0.3" footer="0.3"/>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
  <sheetViews>
    <sheetView workbookViewId="0"/>
  </sheetViews>
  <sheetFormatPr defaultRowHeight="15.6" x14ac:dyDescent="0.3"/>
  <sheetData/>
  <pageMargins left="0.7" right="0.7" top="0.75" bottom="0.75" header="0.3" footer="0.3"/>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
  <sheetViews>
    <sheetView workbookViewId="0"/>
  </sheetViews>
  <sheetFormatPr defaultRowHeight="15.6" x14ac:dyDescent="0.3"/>
  <sheetData/>
  <pageMargins left="0.7" right="0.7" top="0.75" bottom="0.75" header="0.3" footer="0.3"/>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
  <sheetViews>
    <sheetView workbookViewId="0"/>
  </sheetViews>
  <sheetFormatPr defaultRowHeight="15.6" x14ac:dyDescent="0.3"/>
  <sheetData/>
  <pageMargins left="0.7" right="0.7" top="0.75" bottom="0.75" header="0.3" footer="0.3"/>
</worksheet>
</file>

<file path=xl/worksheets/sheet2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
  <sheetViews>
    <sheetView workbookViewId="0"/>
  </sheetViews>
  <sheetFormatPr defaultRowHeight="15.6" x14ac:dyDescent="0.3"/>
  <sheetData/>
  <pageMargins left="0.7" right="0.7" top="0.75" bottom="0.75" header="0.3" footer="0.3"/>
</worksheet>
</file>

<file path=xl/worksheets/sheet2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
  <sheetViews>
    <sheetView workbookViewId="0"/>
  </sheetViews>
  <sheetFormatPr defaultRowHeight="15.6" x14ac:dyDescent="0.3"/>
  <sheetData/>
  <pageMargins left="0.7" right="0.7" top="0.75" bottom="0.75" header="0.3" footer="0.3"/>
</worksheet>
</file>

<file path=xl/worksheets/sheet2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F43"/>
  <sheetViews>
    <sheetView view="pageBreakPreview" zoomScale="60" zoomScaleNormal="100" workbookViewId="0">
      <selection activeCell="A4" sqref="A4:F4"/>
    </sheetView>
  </sheetViews>
  <sheetFormatPr defaultColWidth="9" defaultRowHeight="15.6" x14ac:dyDescent="0.3"/>
  <cols>
    <col min="1" max="1" width="6" style="32" customWidth="1"/>
    <col min="2" max="2" width="39.69921875" style="2" customWidth="1"/>
    <col min="3" max="3" width="19.796875" style="2" customWidth="1"/>
    <col min="4" max="4" width="20.09765625" style="2" customWidth="1"/>
    <col min="5" max="6" width="17" style="2" customWidth="1"/>
    <col min="7" max="16384" width="9" style="2"/>
  </cols>
  <sheetData>
    <row r="1" spans="1:6" x14ac:dyDescent="0.3">
      <c r="F1" s="3" t="s">
        <v>0</v>
      </c>
    </row>
    <row r="2" spans="1:6" x14ac:dyDescent="0.3">
      <c r="A2" s="401" t="s">
        <v>252</v>
      </c>
      <c r="B2" s="401"/>
      <c r="C2" s="401"/>
      <c r="D2" s="401"/>
      <c r="E2" s="401"/>
      <c r="F2" s="401"/>
    </row>
    <row r="3" spans="1:6" hidden="1" x14ac:dyDescent="0.3">
      <c r="A3" s="402" t="s">
        <v>201</v>
      </c>
      <c r="B3" s="402"/>
      <c r="C3" s="402"/>
      <c r="D3" s="402"/>
      <c r="E3" s="402"/>
      <c r="F3" s="402"/>
    </row>
    <row r="4" spans="1:6" x14ac:dyDescent="0.3">
      <c r="A4" s="402" t="s">
        <v>632</v>
      </c>
      <c r="B4" s="402"/>
      <c r="C4" s="402"/>
      <c r="D4" s="402"/>
      <c r="E4" s="402"/>
      <c r="F4" s="402"/>
    </row>
    <row r="5" spans="1:6" x14ac:dyDescent="0.3">
      <c r="F5" s="4" t="s">
        <v>237</v>
      </c>
    </row>
    <row r="6" spans="1:6" x14ac:dyDescent="0.3">
      <c r="A6" s="403" t="s">
        <v>1</v>
      </c>
      <c r="B6" s="405" t="s">
        <v>48</v>
      </c>
      <c r="C6" s="407" t="s">
        <v>2</v>
      </c>
      <c r="D6" s="407" t="s">
        <v>3</v>
      </c>
      <c r="E6" s="409" t="s">
        <v>4</v>
      </c>
      <c r="F6" s="410"/>
    </row>
    <row r="7" spans="1:6" x14ac:dyDescent="0.3">
      <c r="A7" s="404"/>
      <c r="B7" s="406"/>
      <c r="C7" s="408"/>
      <c r="D7" s="408"/>
      <c r="E7" s="5" t="s">
        <v>5</v>
      </c>
      <c r="F7" s="5" t="s">
        <v>6</v>
      </c>
    </row>
    <row r="8" spans="1:6" x14ac:dyDescent="0.3">
      <c r="A8" s="85" t="s">
        <v>7</v>
      </c>
      <c r="B8" s="85" t="s">
        <v>8</v>
      </c>
      <c r="C8" s="5">
        <v>1</v>
      </c>
      <c r="D8" s="5">
        <v>2</v>
      </c>
      <c r="E8" s="5" t="s">
        <v>9</v>
      </c>
      <c r="F8" s="5" t="s">
        <v>10</v>
      </c>
    </row>
    <row r="9" spans="1:6" s="6" customFormat="1" x14ac:dyDescent="0.3">
      <c r="A9" s="86" t="s">
        <v>7</v>
      </c>
      <c r="B9" s="87" t="s">
        <v>11</v>
      </c>
      <c r="C9" s="91">
        <f>+C10+C13+C17+C18+C19</f>
        <v>70315954.584999993</v>
      </c>
      <c r="D9" s="152">
        <f>+D10+D13+D17+D18+D19</f>
        <v>77630403.638999999</v>
      </c>
      <c r="E9" s="152">
        <f>+D9-C9</f>
        <v>7314449.0540000051</v>
      </c>
      <c r="F9" s="26">
        <f>+D9/C9%</f>
        <v>110.40226090532283</v>
      </c>
    </row>
    <row r="10" spans="1:6" x14ac:dyDescent="0.3">
      <c r="A10" s="86" t="s">
        <v>12</v>
      </c>
      <c r="B10" s="87" t="s">
        <v>13</v>
      </c>
      <c r="C10" s="27">
        <f>+C11+C12</f>
        <v>0</v>
      </c>
      <c r="D10" s="152">
        <v>59750</v>
      </c>
      <c r="E10" s="152">
        <v>59750</v>
      </c>
      <c r="F10" s="26"/>
    </row>
    <row r="11" spans="1:6" ht="16.5" customHeight="1" x14ac:dyDescent="0.3">
      <c r="A11" s="88" t="s">
        <v>125</v>
      </c>
      <c r="B11" s="89" t="s">
        <v>244</v>
      </c>
      <c r="C11" s="23"/>
      <c r="D11" s="139">
        <v>59750</v>
      </c>
      <c r="E11" s="139">
        <f>+D11-C11</f>
        <v>59750</v>
      </c>
      <c r="F11" s="28"/>
    </row>
    <row r="12" spans="1:6" ht="18.75" customHeight="1" x14ac:dyDescent="0.3">
      <c r="A12" s="88" t="s">
        <v>127</v>
      </c>
      <c r="B12" s="89" t="s">
        <v>15</v>
      </c>
      <c r="C12" s="23"/>
      <c r="D12" s="139">
        <v>0</v>
      </c>
      <c r="E12" s="139">
        <v>0</v>
      </c>
      <c r="F12" s="28"/>
    </row>
    <row r="13" spans="1:6" ht="21.75" customHeight="1" x14ac:dyDescent="0.3">
      <c r="A13" s="86" t="s">
        <v>16</v>
      </c>
      <c r="B13" s="87" t="s">
        <v>52</v>
      </c>
      <c r="C13" s="91">
        <f>+C14+C15+C16</f>
        <v>65340000</v>
      </c>
      <c r="D13" s="152">
        <f>+D14+D16</f>
        <v>72594699.054000005</v>
      </c>
      <c r="E13" s="152">
        <f>+E14+E16</f>
        <v>7254699.0540000051</v>
      </c>
      <c r="F13" s="26">
        <f t="shared" ref="F13:F24" si="0">+D13/C13%</f>
        <v>111.10299824609734</v>
      </c>
    </row>
    <row r="14" spans="1:6" ht="20.25" customHeight="1" x14ac:dyDescent="0.3">
      <c r="A14" s="88" t="s">
        <v>14</v>
      </c>
      <c r="B14" s="89" t="s">
        <v>17</v>
      </c>
      <c r="C14" s="294">
        <v>5243000</v>
      </c>
      <c r="D14" s="139">
        <v>5243000</v>
      </c>
      <c r="E14" s="139">
        <f>+D14-C14</f>
        <v>0</v>
      </c>
      <c r="F14" s="28">
        <f>+D14/C14%</f>
        <v>100</v>
      </c>
    </row>
    <row r="15" spans="1:6" ht="20.25" customHeight="1" x14ac:dyDescent="0.3">
      <c r="A15" s="88" t="s">
        <v>14</v>
      </c>
      <c r="B15" s="89" t="s">
        <v>245</v>
      </c>
      <c r="C15" s="29"/>
      <c r="D15" s="139">
        <v>0</v>
      </c>
      <c r="E15" s="139">
        <v>0</v>
      </c>
      <c r="F15" s="28"/>
    </row>
    <row r="16" spans="1:6" ht="19.5" customHeight="1" x14ac:dyDescent="0.3">
      <c r="A16" s="88" t="s">
        <v>14</v>
      </c>
      <c r="B16" s="89" t="s">
        <v>18</v>
      </c>
      <c r="C16" s="29">
        <v>60097000</v>
      </c>
      <c r="D16" s="139">
        <v>67351699.054000005</v>
      </c>
      <c r="E16" s="139">
        <f>+D16-C16</f>
        <v>7254699.0540000051</v>
      </c>
      <c r="F16" s="28">
        <f>+D16/C16%</f>
        <v>112.07164925703447</v>
      </c>
    </row>
    <row r="17" spans="1:6" ht="35.549999999999997" customHeight="1" x14ac:dyDescent="0.3">
      <c r="A17" s="86" t="s">
        <v>19</v>
      </c>
      <c r="B17" s="87" t="s">
        <v>246</v>
      </c>
      <c r="C17" s="25">
        <v>0</v>
      </c>
      <c r="D17" s="80">
        <v>0</v>
      </c>
      <c r="E17" s="81">
        <f t="shared" ref="E17:E32" si="1">D17-C17</f>
        <v>0</v>
      </c>
      <c r="F17" s="26"/>
    </row>
    <row r="18" spans="1:6" ht="21" customHeight="1" x14ac:dyDescent="0.3">
      <c r="A18" s="86" t="s">
        <v>20</v>
      </c>
      <c r="B18" s="87" t="s">
        <v>21</v>
      </c>
      <c r="C18" s="139">
        <v>79063.815000000002</v>
      </c>
      <c r="D18" s="139">
        <v>79063.815000000002</v>
      </c>
      <c r="E18" s="139">
        <f>+D18-C18</f>
        <v>0</v>
      </c>
      <c r="F18" s="26"/>
    </row>
    <row r="19" spans="1:6" s="6" customFormat="1" ht="21" customHeight="1" x14ac:dyDescent="0.3">
      <c r="A19" s="86" t="s">
        <v>22</v>
      </c>
      <c r="B19" s="87" t="s">
        <v>23</v>
      </c>
      <c r="C19" s="139">
        <v>4896890.7699999996</v>
      </c>
      <c r="D19" s="139">
        <v>4896890.7699999996</v>
      </c>
      <c r="E19" s="139">
        <f>+D19-C19</f>
        <v>0</v>
      </c>
      <c r="F19" s="26"/>
    </row>
    <row r="20" spans="1:6" s="6" customFormat="1" ht="18.75" customHeight="1" x14ac:dyDescent="0.3">
      <c r="A20" s="86" t="s">
        <v>76</v>
      </c>
      <c r="B20" s="87" t="s">
        <v>247</v>
      </c>
      <c r="C20" s="25"/>
      <c r="D20" s="80">
        <v>0</v>
      </c>
      <c r="E20" s="81">
        <f t="shared" si="1"/>
        <v>0</v>
      </c>
      <c r="F20" s="26"/>
    </row>
    <row r="21" spans="1:6" ht="20.25" customHeight="1" x14ac:dyDescent="0.3">
      <c r="A21" s="129" t="s">
        <v>8</v>
      </c>
      <c r="B21" s="128" t="s">
        <v>24</v>
      </c>
      <c r="C21" s="91">
        <f>+C22+C29+C32</f>
        <v>62097151.299999997</v>
      </c>
      <c r="D21" s="91">
        <f>+D22+D29+D32+D33</f>
        <v>76500958.086999997</v>
      </c>
      <c r="E21" s="81">
        <f>D21-C21</f>
        <v>14403806.787</v>
      </c>
      <c r="F21" s="26">
        <f t="shared" si="0"/>
        <v>123.19559993567694</v>
      </c>
    </row>
    <row r="22" spans="1:6" ht="21.75" customHeight="1" x14ac:dyDescent="0.3">
      <c r="A22" s="129" t="s">
        <v>12</v>
      </c>
      <c r="B22" s="128" t="s">
        <v>248</v>
      </c>
      <c r="C22" s="29">
        <f>C23+C24+C25+C26+C27+C28</f>
        <v>45545000</v>
      </c>
      <c r="D22" s="140">
        <f>SUM(D23:D28)</f>
        <v>52653405.354999997</v>
      </c>
      <c r="E22" s="140">
        <f>+D22-C22</f>
        <v>7108405.3549999967</v>
      </c>
      <c r="F22" s="28">
        <f t="shared" si="0"/>
        <v>115.60743298935118</v>
      </c>
    </row>
    <row r="23" spans="1:6" ht="21.75" customHeight="1" x14ac:dyDescent="0.3">
      <c r="A23" s="141" t="s">
        <v>125</v>
      </c>
      <c r="B23" s="142" t="s">
        <v>25</v>
      </c>
      <c r="C23" s="29"/>
      <c r="D23" s="140">
        <v>0</v>
      </c>
      <c r="E23" s="140">
        <f t="shared" ref="E23:E28" si="2">+D23-C23</f>
        <v>0</v>
      </c>
      <c r="F23" s="28"/>
    </row>
    <row r="24" spans="1:6" ht="34.5" customHeight="1" x14ac:dyDescent="0.3">
      <c r="A24" s="141" t="s">
        <v>127</v>
      </c>
      <c r="B24" s="142" t="s">
        <v>26</v>
      </c>
      <c r="C24" s="29">
        <v>45116000</v>
      </c>
      <c r="D24" s="140">
        <v>52653405.354999997</v>
      </c>
      <c r="E24" s="140">
        <f>+D24-C24</f>
        <v>7537405.3549999967</v>
      </c>
      <c r="F24" s="28">
        <f t="shared" si="0"/>
        <v>116.70672345731003</v>
      </c>
    </row>
    <row r="25" spans="1:6" ht="33" customHeight="1" x14ac:dyDescent="0.3">
      <c r="A25" s="141" t="s">
        <v>128</v>
      </c>
      <c r="B25" s="142" t="s">
        <v>27</v>
      </c>
      <c r="C25" s="31"/>
      <c r="D25" s="140">
        <v>0</v>
      </c>
      <c r="E25" s="140">
        <f t="shared" si="2"/>
        <v>0</v>
      </c>
      <c r="F25" s="28"/>
    </row>
    <row r="26" spans="1:6" ht="22.5" customHeight="1" x14ac:dyDescent="0.3">
      <c r="A26" s="141" t="s">
        <v>129</v>
      </c>
      <c r="B26" s="142" t="s">
        <v>28</v>
      </c>
      <c r="C26" s="29"/>
      <c r="D26" s="140">
        <v>0</v>
      </c>
      <c r="E26" s="140">
        <f t="shared" si="2"/>
        <v>0</v>
      </c>
      <c r="F26" s="28"/>
    </row>
    <row r="27" spans="1:6" ht="25.5" customHeight="1" x14ac:dyDescent="0.3">
      <c r="A27" s="141" t="s">
        <v>130</v>
      </c>
      <c r="B27" s="142" t="s">
        <v>30</v>
      </c>
      <c r="C27" s="82"/>
      <c r="D27" s="140">
        <v>0</v>
      </c>
      <c r="E27" s="140">
        <f t="shared" si="2"/>
        <v>0</v>
      </c>
      <c r="F27" s="28"/>
    </row>
    <row r="28" spans="1:6" ht="21" customHeight="1" x14ac:dyDescent="0.3">
      <c r="A28" s="141" t="s">
        <v>131</v>
      </c>
      <c r="B28" s="142" t="s">
        <v>29</v>
      </c>
      <c r="C28" s="29">
        <v>429000</v>
      </c>
      <c r="D28" s="140"/>
      <c r="E28" s="140">
        <f t="shared" si="2"/>
        <v>-429000</v>
      </c>
      <c r="F28" s="26"/>
    </row>
    <row r="29" spans="1:6" ht="21" customHeight="1" x14ac:dyDescent="0.3">
      <c r="A29" s="137" t="s">
        <v>16</v>
      </c>
      <c r="B29" s="155" t="s">
        <v>31</v>
      </c>
      <c r="C29" s="91">
        <f>C30+C31</f>
        <v>16552151.300000001</v>
      </c>
      <c r="D29" s="145">
        <f>+D30</f>
        <v>14408851.649999999</v>
      </c>
      <c r="E29" s="146">
        <f>D29-C29</f>
        <v>-2143299.6500000022</v>
      </c>
      <c r="F29" s="147">
        <f>+D29/C29%</f>
        <v>87.051232125941226</v>
      </c>
    </row>
    <row r="30" spans="1:6" ht="21" customHeight="1" x14ac:dyDescent="0.3">
      <c r="A30" s="150" t="s">
        <v>125</v>
      </c>
      <c r="B30" s="151" t="s">
        <v>32</v>
      </c>
      <c r="C30" s="295">
        <f>4307490.5+12244660.8</f>
        <v>16552151.300000001</v>
      </c>
      <c r="D30" s="82">
        <v>14408851.649999999</v>
      </c>
      <c r="E30" s="82">
        <f>+D30-C30</f>
        <v>-2143299.6500000022</v>
      </c>
      <c r="F30" s="28"/>
    </row>
    <row r="31" spans="1:6" ht="21" customHeight="1" x14ac:dyDescent="0.3">
      <c r="A31" s="150" t="s">
        <v>127</v>
      </c>
      <c r="B31" s="151" t="s">
        <v>33</v>
      </c>
      <c r="C31" s="25">
        <v>0</v>
      </c>
      <c r="D31" s="80"/>
      <c r="E31" s="81">
        <f t="shared" si="1"/>
        <v>0</v>
      </c>
      <c r="F31" s="26"/>
    </row>
    <row r="32" spans="1:6" ht="22.5" customHeight="1" x14ac:dyDescent="0.3">
      <c r="A32" s="85" t="s">
        <v>19</v>
      </c>
      <c r="B32" s="96" t="s">
        <v>249</v>
      </c>
      <c r="C32" s="143">
        <f>+C33+C34</f>
        <v>0</v>
      </c>
      <c r="D32" s="144">
        <v>8302255.5820000004</v>
      </c>
      <c r="E32" s="148">
        <f t="shared" si="1"/>
        <v>8302255.5820000004</v>
      </c>
      <c r="F32" s="149"/>
    </row>
    <row r="33" spans="1:6" ht="20.25" customHeight="1" x14ac:dyDescent="0.3">
      <c r="A33" s="86" t="s">
        <v>20</v>
      </c>
      <c r="B33" s="87" t="s">
        <v>132</v>
      </c>
      <c r="C33" s="25"/>
      <c r="D33" s="80">
        <f>1136445.5</f>
        <v>1136445.5</v>
      </c>
      <c r="E33" s="81">
        <f>+D33-C33</f>
        <v>1136445.5</v>
      </c>
      <c r="F33" s="28"/>
    </row>
    <row r="34" spans="1:6" ht="20.25" customHeight="1" x14ac:dyDescent="0.3">
      <c r="A34" s="86" t="s">
        <v>22</v>
      </c>
      <c r="B34" s="87" t="s">
        <v>56</v>
      </c>
      <c r="C34" s="25">
        <v>0</v>
      </c>
      <c r="D34" s="80"/>
      <c r="E34" s="81"/>
      <c r="F34" s="28"/>
    </row>
    <row r="35" spans="1:6" s="6" customFormat="1" ht="37.5" customHeight="1" x14ac:dyDescent="0.3">
      <c r="A35" s="86" t="s">
        <v>35</v>
      </c>
      <c r="B35" s="87" t="s">
        <v>36</v>
      </c>
      <c r="C35" s="25"/>
      <c r="D35" s="80"/>
      <c r="E35" s="81"/>
      <c r="F35" s="26"/>
    </row>
    <row r="36" spans="1:6" s="6" customFormat="1" ht="19.5" customHeight="1" x14ac:dyDescent="0.3">
      <c r="A36" s="86" t="s">
        <v>37</v>
      </c>
      <c r="B36" s="87" t="s">
        <v>38</v>
      </c>
      <c r="C36" s="30"/>
      <c r="D36" s="80"/>
      <c r="E36" s="81"/>
      <c r="F36" s="26"/>
    </row>
    <row r="37" spans="1:6" x14ac:dyDescent="0.3">
      <c r="A37" s="88" t="s">
        <v>12</v>
      </c>
      <c r="B37" s="89" t="s">
        <v>39</v>
      </c>
      <c r="C37" s="31"/>
      <c r="D37" s="82"/>
      <c r="E37" s="81"/>
      <c r="F37" s="28"/>
    </row>
    <row r="38" spans="1:6" ht="31.2" x14ac:dyDescent="0.3">
      <c r="A38" s="88" t="s">
        <v>16</v>
      </c>
      <c r="B38" s="89" t="s">
        <v>40</v>
      </c>
      <c r="C38" s="31" t="s">
        <v>126</v>
      </c>
      <c r="D38" s="82"/>
      <c r="E38" s="81"/>
      <c r="F38" s="28"/>
    </row>
    <row r="39" spans="1:6" s="6" customFormat="1" x14ac:dyDescent="0.3">
      <c r="A39" s="86" t="s">
        <v>41</v>
      </c>
      <c r="B39" s="87" t="s">
        <v>42</v>
      </c>
      <c r="C39" s="30" t="s">
        <v>126</v>
      </c>
      <c r="D39" s="80"/>
      <c r="E39" s="81"/>
      <c r="F39" s="26"/>
    </row>
    <row r="40" spans="1:6" x14ac:dyDescent="0.3">
      <c r="A40" s="88" t="s">
        <v>12</v>
      </c>
      <c r="B40" s="89" t="s">
        <v>43</v>
      </c>
      <c r="C40" s="31" t="s">
        <v>126</v>
      </c>
      <c r="D40" s="82"/>
      <c r="E40" s="81"/>
      <c r="F40" s="28"/>
    </row>
    <row r="41" spans="1:6" x14ac:dyDescent="0.3">
      <c r="A41" s="88" t="s">
        <v>16</v>
      </c>
      <c r="B41" s="89" t="s">
        <v>44</v>
      </c>
      <c r="C41" s="31" t="s">
        <v>126</v>
      </c>
      <c r="D41" s="82"/>
      <c r="E41" s="81"/>
      <c r="F41" s="28"/>
    </row>
    <row r="42" spans="1:6" s="6" customFormat="1" ht="31.2" x14ac:dyDescent="0.3">
      <c r="A42" s="86" t="s">
        <v>45</v>
      </c>
      <c r="B42" s="90" t="s">
        <v>46</v>
      </c>
      <c r="C42" s="30" t="s">
        <v>126</v>
      </c>
      <c r="D42" s="80"/>
      <c r="E42" s="81"/>
      <c r="F42" s="26"/>
    </row>
    <row r="43" spans="1:6" x14ac:dyDescent="0.3">
      <c r="A43" s="86" t="s">
        <v>250</v>
      </c>
      <c r="B43" s="90" t="s">
        <v>251</v>
      </c>
      <c r="C43" s="153"/>
      <c r="D43" s="154">
        <f>+D9-D21</f>
        <v>1129445.5520000011</v>
      </c>
      <c r="E43" s="81">
        <f>D43-C43</f>
        <v>1129445.5520000011</v>
      </c>
      <c r="F43" s="153"/>
    </row>
  </sheetData>
  <mergeCells count="8">
    <mergeCell ref="A2:F2"/>
    <mergeCell ref="A4:F4"/>
    <mergeCell ref="A6:A7"/>
    <mergeCell ref="B6:B7"/>
    <mergeCell ref="C6:C7"/>
    <mergeCell ref="D6:D7"/>
    <mergeCell ref="E6:F6"/>
    <mergeCell ref="A3:F3"/>
  </mergeCells>
  <pageMargins left="0.7" right="0.7" top="0.75" bottom="0.75" header="0.3" footer="0.3"/>
  <pageSetup paperSize="9" orientation="landscape" r:id="rId1"/>
  <headerFooter>
    <oddFooter>Page &amp;P</oddFooter>
  </headerFooter>
</worksheet>
</file>

<file path=xl/worksheets/sheet2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E23"/>
  <sheetViews>
    <sheetView view="pageBreakPreview" zoomScale="60" zoomScaleNormal="100" workbookViewId="0">
      <selection activeCell="L21" sqref="L21"/>
    </sheetView>
  </sheetViews>
  <sheetFormatPr defaultColWidth="9" defaultRowHeight="15.6" x14ac:dyDescent="0.3"/>
  <cols>
    <col min="1" max="1" width="6.19921875" style="2" customWidth="1"/>
    <col min="2" max="2" width="39.09765625" style="2" customWidth="1"/>
    <col min="3" max="3" width="17.59765625" style="2" customWidth="1"/>
    <col min="4" max="4" width="17.5" style="2" customWidth="1"/>
    <col min="5" max="5" width="8.69921875" style="2" customWidth="1"/>
    <col min="6" max="16384" width="9" style="2"/>
  </cols>
  <sheetData>
    <row r="1" spans="1:5" x14ac:dyDescent="0.3">
      <c r="E1" s="3" t="s">
        <v>47</v>
      </c>
    </row>
    <row r="2" spans="1:5" x14ac:dyDescent="0.3">
      <c r="A2" s="411" t="s">
        <v>254</v>
      </c>
      <c r="B2" s="411"/>
      <c r="C2" s="411"/>
      <c r="D2" s="411"/>
      <c r="E2" s="411"/>
    </row>
    <row r="3" spans="1:5" hidden="1" x14ac:dyDescent="0.3">
      <c r="A3" s="402" t="s">
        <v>178</v>
      </c>
      <c r="B3" s="402"/>
      <c r="C3" s="402"/>
      <c r="D3" s="402"/>
      <c r="E3" s="402"/>
    </row>
    <row r="4" spans="1:5" x14ac:dyDescent="0.3">
      <c r="A4" s="402" t="str">
        <f>+'48'!A4:F4</f>
        <v>(Kèm theo Quyết định số  225/QĐ-UBND ngày 24/4/2026 của UBND xã Sảng Mộc)</v>
      </c>
      <c r="B4" s="402"/>
      <c r="C4" s="402"/>
      <c r="D4" s="402"/>
      <c r="E4" s="402"/>
    </row>
    <row r="5" spans="1:5" x14ac:dyDescent="0.3">
      <c r="E5" s="4" t="s">
        <v>237</v>
      </c>
    </row>
    <row r="6" spans="1:5" ht="36" customHeight="1" x14ac:dyDescent="0.3">
      <c r="A6" s="5" t="s">
        <v>1</v>
      </c>
      <c r="B6" s="5" t="s">
        <v>48</v>
      </c>
      <c r="C6" s="5" t="s">
        <v>2</v>
      </c>
      <c r="D6" s="5" t="s">
        <v>3</v>
      </c>
      <c r="E6" s="5" t="s">
        <v>49</v>
      </c>
    </row>
    <row r="7" spans="1:5" x14ac:dyDescent="0.3">
      <c r="A7" s="5" t="s">
        <v>7</v>
      </c>
      <c r="B7" s="5" t="s">
        <v>8</v>
      </c>
      <c r="C7" s="5">
        <v>1</v>
      </c>
      <c r="D7" s="5">
        <v>2</v>
      </c>
      <c r="E7" s="5">
        <v>3</v>
      </c>
    </row>
    <row r="8" spans="1:5" ht="20.25" customHeight="1" x14ac:dyDescent="0.3">
      <c r="A8" s="7" t="s">
        <v>8</v>
      </c>
      <c r="B8" s="8" t="s">
        <v>253</v>
      </c>
      <c r="C8" s="16"/>
      <c r="D8" s="16"/>
      <c r="E8" s="13"/>
    </row>
    <row r="9" spans="1:5" ht="20.25" customHeight="1" x14ac:dyDescent="0.3">
      <c r="A9" s="7" t="s">
        <v>12</v>
      </c>
      <c r="B9" s="8" t="s">
        <v>50</v>
      </c>
      <c r="C9" s="15">
        <f>+C10+C11+C14+C15</f>
        <v>65340000</v>
      </c>
      <c r="D9" s="93">
        <f>+D10+D11+D14+D15</f>
        <v>77630403.638999999</v>
      </c>
      <c r="E9" s="13">
        <f t="shared" ref="E9:E17" si="0">+D9/C9%</f>
        <v>118.80992292470155</v>
      </c>
    </row>
    <row r="10" spans="1:5" ht="20.25" customHeight="1" x14ac:dyDescent="0.3">
      <c r="A10" s="9">
        <v>1</v>
      </c>
      <c r="B10" s="10" t="s">
        <v>51</v>
      </c>
      <c r="C10" s="16"/>
      <c r="D10" s="83">
        <v>59750</v>
      </c>
      <c r="E10" s="157"/>
    </row>
    <row r="11" spans="1:5" ht="20.25" customHeight="1" x14ac:dyDescent="0.3">
      <c r="A11" s="9">
        <v>2</v>
      </c>
      <c r="B11" s="10" t="s">
        <v>52</v>
      </c>
      <c r="C11" s="16">
        <f>+C12+C13</f>
        <v>65340000</v>
      </c>
      <c r="D11" s="83">
        <f>+D12+D13</f>
        <v>72594699.054000005</v>
      </c>
      <c r="E11" s="13">
        <f t="shared" si="0"/>
        <v>111.10299824609734</v>
      </c>
    </row>
    <row r="12" spans="1:5" ht="20.25" customHeight="1" x14ac:dyDescent="0.3">
      <c r="A12" s="9" t="s">
        <v>14</v>
      </c>
      <c r="B12" s="10" t="s">
        <v>17</v>
      </c>
      <c r="C12" s="16">
        <v>5243000</v>
      </c>
      <c r="D12" s="16">
        <v>5243000</v>
      </c>
      <c r="E12" s="13">
        <f t="shared" si="0"/>
        <v>100</v>
      </c>
    </row>
    <row r="13" spans="1:5" ht="20.25" customHeight="1" x14ac:dyDescent="0.3">
      <c r="A13" s="9" t="s">
        <v>14</v>
      </c>
      <c r="B13" s="10" t="s">
        <v>18</v>
      </c>
      <c r="C13" s="16">
        <v>60097000</v>
      </c>
      <c r="D13" s="139">
        <v>67351699.054000005</v>
      </c>
      <c r="E13" s="13">
        <f t="shared" si="0"/>
        <v>112.07164925703447</v>
      </c>
    </row>
    <row r="14" spans="1:5" ht="20.25" customHeight="1" x14ac:dyDescent="0.3">
      <c r="A14" s="9">
        <v>3</v>
      </c>
      <c r="B14" s="10" t="s">
        <v>21</v>
      </c>
      <c r="C14" s="16"/>
      <c r="D14" s="84">
        <v>79063.815000000002</v>
      </c>
      <c r="E14" s="13"/>
    </row>
    <row r="15" spans="1:5" ht="20.25" customHeight="1" x14ac:dyDescent="0.3">
      <c r="A15" s="9">
        <v>4</v>
      </c>
      <c r="B15" s="10" t="s">
        <v>23</v>
      </c>
      <c r="C15" s="16">
        <v>0</v>
      </c>
      <c r="D15" s="84">
        <v>4896890.7699999996</v>
      </c>
      <c r="E15" s="13"/>
    </row>
    <row r="16" spans="1:5" ht="20.25" customHeight="1" x14ac:dyDescent="0.3">
      <c r="A16" s="7" t="s">
        <v>16</v>
      </c>
      <c r="B16" s="8" t="s">
        <v>55</v>
      </c>
      <c r="C16" s="15">
        <f>+C17+C18+C22</f>
        <v>65340000</v>
      </c>
      <c r="D16" s="93">
        <f>+D17+D18+D22</f>
        <v>76500958.086999997</v>
      </c>
      <c r="E16" s="13">
        <f t="shared" si="0"/>
        <v>117.08135611723293</v>
      </c>
    </row>
    <row r="17" spans="1:5" x14ac:dyDescent="0.3">
      <c r="A17" s="9">
        <v>1</v>
      </c>
      <c r="B17" s="10" t="s">
        <v>179</v>
      </c>
      <c r="C17" s="16">
        <v>65340000</v>
      </c>
      <c r="D17" s="156">
        <v>68198702.504999995</v>
      </c>
      <c r="E17" s="13">
        <f t="shared" si="0"/>
        <v>104.37511861799815</v>
      </c>
    </row>
    <row r="18" spans="1:5" ht="20.25" customHeight="1" x14ac:dyDescent="0.3">
      <c r="A18" s="9">
        <v>2</v>
      </c>
      <c r="B18" s="10" t="s">
        <v>59</v>
      </c>
      <c r="C18" s="16"/>
      <c r="D18" s="16"/>
      <c r="E18" s="13"/>
    </row>
    <row r="19" spans="1:5" ht="20.25" customHeight="1" x14ac:dyDescent="0.3">
      <c r="A19" s="9" t="s">
        <v>14</v>
      </c>
      <c r="B19" s="10" t="s">
        <v>57</v>
      </c>
      <c r="C19" s="16"/>
      <c r="D19" s="16"/>
      <c r="E19" s="13"/>
    </row>
    <row r="20" spans="1:5" ht="20.25" customHeight="1" x14ac:dyDescent="0.3">
      <c r="A20" s="9" t="s">
        <v>14</v>
      </c>
      <c r="B20" s="10" t="s">
        <v>58</v>
      </c>
      <c r="C20" s="16"/>
      <c r="D20" s="296"/>
      <c r="E20" s="13"/>
    </row>
    <row r="21" spans="1:5" ht="20.25" customHeight="1" x14ac:dyDescent="0.3">
      <c r="A21" s="9">
        <v>3</v>
      </c>
      <c r="B21" s="10" t="s">
        <v>132</v>
      </c>
      <c r="C21" s="16"/>
      <c r="D21" s="158" t="s">
        <v>570</v>
      </c>
      <c r="E21" s="13"/>
    </row>
    <row r="22" spans="1:5" ht="20.25" customHeight="1" x14ac:dyDescent="0.3">
      <c r="A22" s="9">
        <v>4</v>
      </c>
      <c r="B22" s="10" t="s">
        <v>34</v>
      </c>
      <c r="C22" s="16"/>
      <c r="D22" s="297">
        <v>8302255.5820000004</v>
      </c>
      <c r="E22" s="13"/>
    </row>
    <row r="23" spans="1:5" ht="20.25" customHeight="1" x14ac:dyDescent="0.3">
      <c r="A23" s="11" t="s">
        <v>19</v>
      </c>
      <c r="B23" s="12" t="s">
        <v>60</v>
      </c>
      <c r="C23" s="17"/>
      <c r="D23" s="92">
        <f>+D9-D16</f>
        <v>1129445.5520000011</v>
      </c>
      <c r="E23" s="14"/>
    </row>
  </sheetData>
  <mergeCells count="3">
    <mergeCell ref="A2:E2"/>
    <mergeCell ref="A3:E3"/>
    <mergeCell ref="A4:E4"/>
  </mergeCells>
  <pageMargins left="0.45" right="0.2" top="0.5" bottom="0.5" header="0.05" footer="0.05"/>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
  <sheetViews>
    <sheetView workbookViewId="0"/>
  </sheetViews>
  <sheetFormatPr defaultRowHeight="15.6" x14ac:dyDescent="0.3"/>
  <sheetData/>
  <pageMargins left="0.7" right="0.7" top="0.75" bottom="0.75" header="0.3" footer="0.3"/>
</worksheet>
</file>

<file path=xl/worksheets/sheet2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H74"/>
  <sheetViews>
    <sheetView view="pageBreakPreview" zoomScale="60" zoomScaleNormal="100" workbookViewId="0">
      <selection activeCell="A5" sqref="A5"/>
    </sheetView>
  </sheetViews>
  <sheetFormatPr defaultColWidth="9" defaultRowHeight="15.6" x14ac:dyDescent="0.3"/>
  <cols>
    <col min="1" max="1" width="5.5" style="74" customWidth="1"/>
    <col min="2" max="2" width="40.19921875" style="78" customWidth="1"/>
    <col min="3" max="3" width="15" style="1" customWidth="1"/>
    <col min="4" max="4" width="14.5" style="1" customWidth="1"/>
    <col min="5" max="5" width="17.5" style="1" customWidth="1"/>
    <col min="6" max="6" width="18.19921875" style="1" customWidth="1"/>
    <col min="7" max="7" width="12.09765625" style="1" customWidth="1"/>
    <col min="8" max="8" width="11.796875" style="1" customWidth="1"/>
    <col min="9" max="16384" width="9" style="1"/>
  </cols>
  <sheetData>
    <row r="1" spans="1:8" x14ac:dyDescent="0.3">
      <c r="A1" s="416"/>
      <c r="B1" s="416"/>
      <c r="D1" s="34"/>
      <c r="E1" s="34"/>
      <c r="F1" s="35" t="s">
        <v>61</v>
      </c>
      <c r="G1" s="34"/>
      <c r="H1" s="34"/>
    </row>
    <row r="2" spans="1:8" x14ac:dyDescent="0.3">
      <c r="A2" s="416" t="s">
        <v>238</v>
      </c>
      <c r="B2" s="416"/>
      <c r="C2" s="416"/>
      <c r="D2" s="416"/>
      <c r="E2" s="416"/>
      <c r="F2" s="416"/>
      <c r="G2" s="416"/>
      <c r="H2" s="416"/>
    </row>
    <row r="3" spans="1:8" ht="15.75" hidden="1" customHeight="1" x14ac:dyDescent="0.3">
      <c r="A3" s="417" t="s">
        <v>178</v>
      </c>
      <c r="B3" s="417"/>
      <c r="C3" s="417"/>
      <c r="D3" s="417"/>
      <c r="E3" s="417"/>
      <c r="F3" s="417"/>
      <c r="G3" s="417"/>
      <c r="H3" s="417"/>
    </row>
    <row r="4" spans="1:8" ht="15.75" customHeight="1" x14ac:dyDescent="0.3">
      <c r="A4" s="417" t="str">
        <f>+'49'!A4:E4</f>
        <v>(Kèm theo Quyết định số  225/QĐ-UBND ngày 24/4/2026 của UBND xã Sảng Mộc)</v>
      </c>
      <c r="B4" s="417"/>
      <c r="C4" s="417"/>
      <c r="D4" s="417"/>
      <c r="E4" s="417"/>
      <c r="F4" s="417"/>
      <c r="G4" s="417"/>
      <c r="H4" s="417"/>
    </row>
    <row r="5" spans="1:8" ht="21" customHeight="1" x14ac:dyDescent="0.3">
      <c r="B5" s="75"/>
      <c r="C5" s="34"/>
      <c r="D5" s="34"/>
      <c r="E5" s="34"/>
      <c r="F5" s="34"/>
      <c r="G5" s="418" t="s">
        <v>237</v>
      </c>
      <c r="H5" s="418"/>
    </row>
    <row r="6" spans="1:8" ht="15.75" customHeight="1" x14ac:dyDescent="0.3">
      <c r="A6" s="412" t="s">
        <v>133</v>
      </c>
      <c r="B6" s="413"/>
      <c r="C6" s="414" t="s">
        <v>2</v>
      </c>
      <c r="D6" s="415"/>
      <c r="E6" s="414" t="s">
        <v>3</v>
      </c>
      <c r="F6" s="415"/>
      <c r="G6" s="414" t="s">
        <v>49</v>
      </c>
      <c r="H6" s="415"/>
    </row>
    <row r="7" spans="1:8" ht="31.2" x14ac:dyDescent="0.3">
      <c r="A7" s="39" t="s">
        <v>1</v>
      </c>
      <c r="B7" s="39" t="s">
        <v>48</v>
      </c>
      <c r="C7" s="39" t="s">
        <v>62</v>
      </c>
      <c r="D7" s="39" t="s">
        <v>63</v>
      </c>
      <c r="E7" s="39" t="s">
        <v>62</v>
      </c>
      <c r="F7" s="39" t="s">
        <v>63</v>
      </c>
      <c r="G7" s="39" t="s">
        <v>62</v>
      </c>
      <c r="H7" s="39" t="s">
        <v>63</v>
      </c>
    </row>
    <row r="8" spans="1:8" x14ac:dyDescent="0.3">
      <c r="A8" s="159"/>
      <c r="B8" s="76" t="s">
        <v>202</v>
      </c>
      <c r="C8" s="50">
        <f>C9+C70+C72+C73</f>
        <v>1676000</v>
      </c>
      <c r="D8" s="50">
        <f>D9+D70+D72+D73</f>
        <v>1676000</v>
      </c>
      <c r="E8" s="79">
        <f>+E9+E70+E72+E73+E71</f>
        <v>81320448.152999997</v>
      </c>
      <c r="F8" s="79">
        <f>+F9+F70+F72+F73+F71</f>
        <v>77630403.638999999</v>
      </c>
      <c r="G8" s="51">
        <f>+E8/C8%</f>
        <v>4852.0553790572794</v>
      </c>
      <c r="H8" s="51">
        <f>F8/D8%</f>
        <v>4631.8856586515512</v>
      </c>
    </row>
    <row r="9" spans="1:8" x14ac:dyDescent="0.3">
      <c r="A9" s="159" t="s">
        <v>7</v>
      </c>
      <c r="B9" s="76" t="s">
        <v>203</v>
      </c>
      <c r="C9" s="50">
        <f>C10+C59+C60+C68+C69</f>
        <v>1676000</v>
      </c>
      <c r="D9" s="50">
        <f>D10+D59+D60+D68+D69</f>
        <v>1676000</v>
      </c>
      <c r="E9" s="73">
        <f>+E10+E59+E60+E68+E69</f>
        <v>3749794.514</v>
      </c>
      <c r="F9" s="73">
        <f>+F10+F59+F60+F68+F69</f>
        <v>59750</v>
      </c>
      <c r="G9" s="50">
        <f t="shared" ref="G9:G44" si="0">+E9/C9%</f>
        <v>223.73475620525059</v>
      </c>
      <c r="H9" s="51">
        <f t="shared" ref="H9:H44" si="1">F9/D9%</f>
        <v>3.5650357995226729</v>
      </c>
    </row>
    <row r="10" spans="1:8" x14ac:dyDescent="0.3">
      <c r="A10" s="159" t="s">
        <v>12</v>
      </c>
      <c r="B10" s="76" t="s">
        <v>204</v>
      </c>
      <c r="C10" s="50">
        <f>C11+C19+C26+C27+C34+C35+C36+C37+C42+C43+C44+C45+C46+C47+C54+C55+C56+C57+C58</f>
        <v>1676000</v>
      </c>
      <c r="D10" s="50">
        <f>D11+D19+D26+D27+D34+D35+D36+D37+D42+D43+D44+D45+D46+D47+D54+D55+D56+D57+D58</f>
        <v>1676000</v>
      </c>
      <c r="E10" s="73">
        <f>+E11+E19+E26+E27+E34+E35+E36+E37+E42+E43+E44+E45+E46+E47+E54+E55+E56+E57+E58</f>
        <v>3749794.514</v>
      </c>
      <c r="F10" s="73">
        <f>+F11+F19+F26+F27+F34+F35+F36+F37+F42+F43+F44+F45+F46+F47+F54+F55+F56+F57+F58</f>
        <v>59750</v>
      </c>
      <c r="G10" s="50">
        <f t="shared" si="0"/>
        <v>223.73475620525059</v>
      </c>
      <c r="H10" s="51">
        <f t="shared" si="1"/>
        <v>3.5650357995226729</v>
      </c>
    </row>
    <row r="11" spans="1:8" x14ac:dyDescent="0.3">
      <c r="A11" s="159" t="s">
        <v>125</v>
      </c>
      <c r="B11" s="76" t="s">
        <v>205</v>
      </c>
      <c r="C11" s="52">
        <v>0</v>
      </c>
      <c r="D11" s="52">
        <f>C11</f>
        <v>0</v>
      </c>
      <c r="E11" s="162"/>
      <c r="F11" s="162"/>
      <c r="G11" s="50"/>
      <c r="H11" s="51"/>
    </row>
    <row r="12" spans="1:8" hidden="1" x14ac:dyDescent="0.3">
      <c r="A12" s="160" t="s">
        <v>14</v>
      </c>
      <c r="B12" s="77" t="s">
        <v>206</v>
      </c>
      <c r="C12" s="52"/>
      <c r="D12" s="52">
        <f t="shared" ref="D12:D70" si="2">C12</f>
        <v>0</v>
      </c>
      <c r="E12" s="162"/>
      <c r="F12" s="162"/>
      <c r="G12" s="50"/>
      <c r="H12" s="51"/>
    </row>
    <row r="13" spans="1:8" ht="30.6" hidden="1" x14ac:dyDescent="0.3">
      <c r="A13" s="160"/>
      <c r="B13" s="77" t="s">
        <v>207</v>
      </c>
      <c r="C13" s="52">
        <v>0</v>
      </c>
      <c r="D13" s="52">
        <f t="shared" si="2"/>
        <v>0</v>
      </c>
      <c r="E13" s="162"/>
      <c r="F13" s="162"/>
      <c r="G13" s="50"/>
      <c r="H13" s="51"/>
    </row>
    <row r="14" spans="1:8" ht="31.5" hidden="1" customHeight="1" x14ac:dyDescent="0.3">
      <c r="A14" s="160" t="s">
        <v>14</v>
      </c>
      <c r="B14" s="77" t="s">
        <v>208</v>
      </c>
      <c r="C14" s="52">
        <v>0</v>
      </c>
      <c r="D14" s="52">
        <f t="shared" si="2"/>
        <v>0</v>
      </c>
      <c r="E14" s="162"/>
      <c r="F14" s="162"/>
      <c r="G14" s="50"/>
      <c r="H14" s="51"/>
    </row>
    <row r="15" spans="1:8" ht="33" hidden="1" customHeight="1" x14ac:dyDescent="0.3">
      <c r="A15" s="160" t="s">
        <v>14</v>
      </c>
      <c r="B15" s="77" t="s">
        <v>209</v>
      </c>
      <c r="C15" s="52">
        <v>0</v>
      </c>
      <c r="D15" s="52">
        <f t="shared" si="2"/>
        <v>0</v>
      </c>
      <c r="E15" s="162"/>
      <c r="F15" s="162"/>
      <c r="G15" s="50"/>
      <c r="H15" s="51"/>
    </row>
    <row r="16" spans="1:8" ht="48" hidden="1" customHeight="1" x14ac:dyDescent="0.3">
      <c r="A16" s="160"/>
      <c r="B16" s="77" t="s">
        <v>210</v>
      </c>
      <c r="C16" s="52">
        <v>0</v>
      </c>
      <c r="D16" s="52">
        <f t="shared" si="2"/>
        <v>0</v>
      </c>
      <c r="E16" s="162"/>
      <c r="F16" s="162"/>
      <c r="G16" s="50"/>
      <c r="H16" s="51"/>
    </row>
    <row r="17" spans="1:8" ht="30.75" hidden="1" customHeight="1" x14ac:dyDescent="0.3">
      <c r="A17" s="160" t="s">
        <v>14</v>
      </c>
      <c r="B17" s="77" t="s">
        <v>135</v>
      </c>
      <c r="C17" s="52">
        <v>0</v>
      </c>
      <c r="D17" s="52">
        <f t="shared" si="2"/>
        <v>0</v>
      </c>
      <c r="E17" s="162"/>
      <c r="F17" s="162"/>
      <c r="G17" s="50"/>
      <c r="H17" s="51"/>
    </row>
    <row r="18" spans="1:8" ht="30.75" hidden="1" customHeight="1" x14ac:dyDescent="0.3">
      <c r="A18" s="160"/>
      <c r="B18" s="77" t="s">
        <v>211</v>
      </c>
      <c r="C18" s="52">
        <v>0</v>
      </c>
      <c r="D18" s="52">
        <f t="shared" si="2"/>
        <v>0</v>
      </c>
      <c r="E18" s="162"/>
      <c r="F18" s="162"/>
      <c r="G18" s="50"/>
      <c r="H18" s="51"/>
    </row>
    <row r="19" spans="1:8" x14ac:dyDescent="0.3">
      <c r="A19" s="159" t="s">
        <v>127</v>
      </c>
      <c r="B19" s="76" t="s">
        <v>212</v>
      </c>
      <c r="C19" s="52"/>
      <c r="D19" s="52">
        <f t="shared" si="2"/>
        <v>0</v>
      </c>
      <c r="E19" s="162"/>
      <c r="F19" s="162"/>
      <c r="G19" s="50"/>
      <c r="H19" s="51"/>
    </row>
    <row r="20" spans="1:8" hidden="1" x14ac:dyDescent="0.3">
      <c r="A20" s="160" t="s">
        <v>14</v>
      </c>
      <c r="B20" s="77" t="s">
        <v>206</v>
      </c>
      <c r="C20" s="52">
        <v>0</v>
      </c>
      <c r="D20" s="52">
        <f t="shared" si="2"/>
        <v>0</v>
      </c>
      <c r="E20" s="162"/>
      <c r="F20" s="162"/>
      <c r="G20" s="50"/>
      <c r="H20" s="51"/>
    </row>
    <row r="21" spans="1:8" hidden="1" x14ac:dyDescent="0.3">
      <c r="A21" s="160" t="s">
        <v>14</v>
      </c>
      <c r="B21" s="77" t="s">
        <v>208</v>
      </c>
      <c r="C21" s="52">
        <v>0</v>
      </c>
      <c r="D21" s="52">
        <f t="shared" si="2"/>
        <v>0</v>
      </c>
      <c r="E21" s="162"/>
      <c r="F21" s="162"/>
      <c r="G21" s="50"/>
      <c r="H21" s="51"/>
    </row>
    <row r="22" spans="1:8" hidden="1" x14ac:dyDescent="0.3">
      <c r="A22" s="160" t="s">
        <v>14</v>
      </c>
      <c r="B22" s="77" t="s">
        <v>147</v>
      </c>
      <c r="C22" s="52">
        <v>0</v>
      </c>
      <c r="D22" s="52">
        <f t="shared" si="2"/>
        <v>0</v>
      </c>
      <c r="E22" s="162"/>
      <c r="F22" s="162"/>
      <c r="G22" s="50"/>
      <c r="H22" s="51"/>
    </row>
    <row r="23" spans="1:8" hidden="1" x14ac:dyDescent="0.3">
      <c r="A23" s="160" t="s">
        <v>14</v>
      </c>
      <c r="B23" s="77" t="s">
        <v>135</v>
      </c>
      <c r="C23" s="52">
        <v>0</v>
      </c>
      <c r="D23" s="52">
        <f t="shared" si="2"/>
        <v>0</v>
      </c>
      <c r="E23" s="162"/>
      <c r="F23" s="162"/>
      <c r="G23" s="50"/>
      <c r="H23" s="51"/>
    </row>
    <row r="24" spans="1:8" hidden="1" x14ac:dyDescent="0.3">
      <c r="A24" s="160" t="s">
        <v>14</v>
      </c>
      <c r="B24" s="77" t="s">
        <v>213</v>
      </c>
      <c r="C24" s="52">
        <v>0</v>
      </c>
      <c r="D24" s="52">
        <f t="shared" si="2"/>
        <v>0</v>
      </c>
      <c r="E24" s="162"/>
      <c r="F24" s="162"/>
      <c r="G24" s="50"/>
      <c r="H24" s="51"/>
    </row>
    <row r="25" spans="1:8" hidden="1" x14ac:dyDescent="0.3">
      <c r="A25" s="160" t="s">
        <v>14</v>
      </c>
      <c r="B25" s="77" t="s">
        <v>73</v>
      </c>
      <c r="C25" s="52"/>
      <c r="D25" s="52">
        <f t="shared" si="2"/>
        <v>0</v>
      </c>
      <c r="E25" s="162"/>
      <c r="F25" s="162"/>
      <c r="G25" s="50"/>
      <c r="H25" s="51"/>
    </row>
    <row r="26" spans="1:8" ht="33.6" customHeight="1" x14ac:dyDescent="0.3">
      <c r="A26" s="159" t="s">
        <v>128</v>
      </c>
      <c r="B26" s="76" t="s">
        <v>136</v>
      </c>
      <c r="C26" s="52">
        <v>0</v>
      </c>
      <c r="D26" s="52">
        <f t="shared" si="2"/>
        <v>0</v>
      </c>
      <c r="E26" s="162"/>
      <c r="F26" s="162"/>
      <c r="G26" s="50"/>
      <c r="H26" s="51"/>
    </row>
    <row r="27" spans="1:8" x14ac:dyDescent="0.3">
      <c r="A27" s="159" t="s">
        <v>129</v>
      </c>
      <c r="B27" s="76" t="s">
        <v>137</v>
      </c>
      <c r="C27" s="52">
        <v>31000</v>
      </c>
      <c r="D27" s="52">
        <f t="shared" si="2"/>
        <v>31000</v>
      </c>
      <c r="E27" s="162">
        <v>36465.131000000001</v>
      </c>
      <c r="F27" s="162"/>
      <c r="G27" s="50">
        <f t="shared" si="0"/>
        <v>117.62945483870968</v>
      </c>
      <c r="H27" s="51">
        <f>F27/D27%</f>
        <v>0</v>
      </c>
    </row>
    <row r="28" spans="1:8" hidden="1" x14ac:dyDescent="0.3">
      <c r="A28" s="160" t="s">
        <v>14</v>
      </c>
      <c r="B28" s="77" t="s">
        <v>146</v>
      </c>
      <c r="C28" s="52">
        <v>0</v>
      </c>
      <c r="D28" s="52">
        <f t="shared" si="2"/>
        <v>0</v>
      </c>
      <c r="E28" s="73" t="e">
        <f>#REF!/1000</f>
        <v>#REF!</v>
      </c>
      <c r="F28" s="73"/>
      <c r="G28" s="50" t="e">
        <f t="shared" si="0"/>
        <v>#REF!</v>
      </c>
      <c r="H28" s="51" t="e">
        <f t="shared" si="1"/>
        <v>#DIV/0!</v>
      </c>
    </row>
    <row r="29" spans="1:8" hidden="1" x14ac:dyDescent="0.3">
      <c r="A29" s="160" t="s">
        <v>14</v>
      </c>
      <c r="B29" s="77" t="s">
        <v>134</v>
      </c>
      <c r="C29" s="52">
        <v>0</v>
      </c>
      <c r="D29" s="52">
        <f t="shared" si="2"/>
        <v>0</v>
      </c>
      <c r="E29" s="73" t="e">
        <f>#REF!/1000</f>
        <v>#REF!</v>
      </c>
      <c r="F29" s="73"/>
      <c r="G29" s="50" t="e">
        <f t="shared" si="0"/>
        <v>#REF!</v>
      </c>
      <c r="H29" s="51" t="e">
        <f t="shared" si="1"/>
        <v>#DIV/0!</v>
      </c>
    </row>
    <row r="30" spans="1:8" hidden="1" x14ac:dyDescent="0.3">
      <c r="A30" s="160" t="s">
        <v>14</v>
      </c>
      <c r="B30" s="77" t="s">
        <v>214</v>
      </c>
      <c r="C30" s="52">
        <v>0</v>
      </c>
      <c r="D30" s="52">
        <f t="shared" si="2"/>
        <v>0</v>
      </c>
      <c r="E30" s="73" t="e">
        <f>#REF!/1000</f>
        <v>#REF!</v>
      </c>
      <c r="F30" s="73"/>
      <c r="G30" s="50" t="e">
        <f t="shared" si="0"/>
        <v>#REF!</v>
      </c>
      <c r="H30" s="51" t="e">
        <f t="shared" si="1"/>
        <v>#DIV/0!</v>
      </c>
    </row>
    <row r="31" spans="1:8" hidden="1" x14ac:dyDescent="0.3">
      <c r="A31" s="160" t="s">
        <v>14</v>
      </c>
      <c r="B31" s="77" t="s">
        <v>135</v>
      </c>
      <c r="C31" s="52">
        <v>0</v>
      </c>
      <c r="D31" s="52">
        <f t="shared" si="2"/>
        <v>0</v>
      </c>
      <c r="E31" s="73" t="e">
        <f>#REF!/1000</f>
        <v>#REF!</v>
      </c>
      <c r="F31" s="73"/>
      <c r="G31" s="50" t="e">
        <f t="shared" si="0"/>
        <v>#REF!</v>
      </c>
      <c r="H31" s="51" t="e">
        <f t="shared" si="1"/>
        <v>#DIV/0!</v>
      </c>
    </row>
    <row r="32" spans="1:8" hidden="1" x14ac:dyDescent="0.3">
      <c r="A32" s="160" t="s">
        <v>14</v>
      </c>
      <c r="B32" s="77" t="s">
        <v>215</v>
      </c>
      <c r="C32" s="52">
        <v>0</v>
      </c>
      <c r="D32" s="52">
        <f t="shared" si="2"/>
        <v>0</v>
      </c>
      <c r="E32" s="73" t="e">
        <f>#REF!/1000</f>
        <v>#REF!</v>
      </c>
      <c r="F32" s="73"/>
      <c r="G32" s="50" t="e">
        <f t="shared" si="0"/>
        <v>#REF!</v>
      </c>
      <c r="H32" s="51" t="e">
        <f t="shared" si="1"/>
        <v>#DIV/0!</v>
      </c>
    </row>
    <row r="33" spans="1:8" hidden="1" x14ac:dyDescent="0.3">
      <c r="A33" s="160" t="s">
        <v>14</v>
      </c>
      <c r="B33" s="77" t="s">
        <v>73</v>
      </c>
      <c r="C33" s="52">
        <v>0</v>
      </c>
      <c r="D33" s="52">
        <f t="shared" si="2"/>
        <v>0</v>
      </c>
      <c r="E33" s="73" t="e">
        <f>#REF!/1000</f>
        <v>#REF!</v>
      </c>
      <c r="F33" s="73"/>
      <c r="G33" s="50" t="e">
        <f t="shared" si="0"/>
        <v>#REF!</v>
      </c>
      <c r="H33" s="51" t="e">
        <f t="shared" si="1"/>
        <v>#DIV/0!</v>
      </c>
    </row>
    <row r="34" spans="1:8" x14ac:dyDescent="0.3">
      <c r="A34" s="160" t="s">
        <v>130</v>
      </c>
      <c r="B34" s="77" t="s">
        <v>64</v>
      </c>
      <c r="C34" s="52">
        <v>55000</v>
      </c>
      <c r="D34" s="52">
        <f t="shared" si="2"/>
        <v>55000</v>
      </c>
      <c r="E34" s="162">
        <v>62898.072</v>
      </c>
      <c r="F34" s="162"/>
      <c r="G34" s="50">
        <f t="shared" si="0"/>
        <v>114.36013090909091</v>
      </c>
      <c r="H34" s="51">
        <f t="shared" si="1"/>
        <v>0</v>
      </c>
    </row>
    <row r="35" spans="1:8" x14ac:dyDescent="0.3">
      <c r="A35" s="160" t="s">
        <v>131</v>
      </c>
      <c r="B35" s="77" t="s">
        <v>65</v>
      </c>
      <c r="C35" s="52">
        <v>0</v>
      </c>
      <c r="D35" s="52">
        <f t="shared" si="2"/>
        <v>0</v>
      </c>
      <c r="E35" s="162"/>
      <c r="F35" s="162"/>
      <c r="G35" s="50"/>
      <c r="H35" s="51"/>
    </row>
    <row r="36" spans="1:8" x14ac:dyDescent="0.3">
      <c r="A36" s="160" t="s">
        <v>138</v>
      </c>
      <c r="B36" s="77" t="s">
        <v>66</v>
      </c>
      <c r="C36" s="52">
        <v>192000</v>
      </c>
      <c r="D36" s="52">
        <f t="shared" si="2"/>
        <v>192000</v>
      </c>
      <c r="E36" s="162">
        <v>257290.39799999999</v>
      </c>
      <c r="F36" s="162"/>
      <c r="G36" s="50">
        <f t="shared" si="0"/>
        <v>134.00541562499998</v>
      </c>
      <c r="H36" s="51">
        <f t="shared" si="1"/>
        <v>0</v>
      </c>
    </row>
    <row r="37" spans="1:8" x14ac:dyDescent="0.3">
      <c r="A37" s="160" t="s">
        <v>139</v>
      </c>
      <c r="B37" s="77" t="s">
        <v>216</v>
      </c>
      <c r="C37" s="52">
        <v>15000</v>
      </c>
      <c r="D37" s="52">
        <f t="shared" si="2"/>
        <v>15000</v>
      </c>
      <c r="E37" s="162">
        <v>16204</v>
      </c>
      <c r="F37" s="162"/>
      <c r="G37" s="50">
        <f t="shared" si="0"/>
        <v>108.02666666666667</v>
      </c>
      <c r="H37" s="51">
        <f t="shared" si="1"/>
        <v>0</v>
      </c>
    </row>
    <row r="38" spans="1:8" hidden="1" x14ac:dyDescent="0.3">
      <c r="A38" s="160" t="s">
        <v>14</v>
      </c>
      <c r="B38" s="77" t="s">
        <v>217</v>
      </c>
      <c r="C38" s="52">
        <v>0</v>
      </c>
      <c r="D38" s="52">
        <f t="shared" si="2"/>
        <v>0</v>
      </c>
      <c r="E38" s="162" t="e">
        <f>#REF!/1000</f>
        <v>#REF!</v>
      </c>
      <c r="F38" s="162"/>
      <c r="G38" s="50" t="e">
        <f t="shared" si="0"/>
        <v>#REF!</v>
      </c>
      <c r="H38" s="51" t="e">
        <f t="shared" si="1"/>
        <v>#DIV/0!</v>
      </c>
    </row>
    <row r="39" spans="1:8" hidden="1" x14ac:dyDescent="0.3">
      <c r="A39" s="160" t="s">
        <v>14</v>
      </c>
      <c r="B39" s="77" t="s">
        <v>218</v>
      </c>
      <c r="C39" s="52">
        <v>0</v>
      </c>
      <c r="D39" s="52">
        <f t="shared" si="2"/>
        <v>0</v>
      </c>
      <c r="E39" s="162" t="e">
        <f>#REF!/1000</f>
        <v>#REF!</v>
      </c>
      <c r="F39" s="162"/>
      <c r="G39" s="50" t="e">
        <f t="shared" si="0"/>
        <v>#REF!</v>
      </c>
      <c r="H39" s="51" t="e">
        <f t="shared" si="1"/>
        <v>#DIV/0!</v>
      </c>
    </row>
    <row r="40" spans="1:8" hidden="1" x14ac:dyDescent="0.3">
      <c r="A40" s="160" t="s">
        <v>14</v>
      </c>
      <c r="B40" s="77" t="s">
        <v>219</v>
      </c>
      <c r="C40" s="52">
        <v>0</v>
      </c>
      <c r="D40" s="52">
        <f t="shared" si="2"/>
        <v>0</v>
      </c>
      <c r="E40" s="162" t="e">
        <f>#REF!/1000</f>
        <v>#REF!</v>
      </c>
      <c r="F40" s="162"/>
      <c r="G40" s="50" t="e">
        <f t="shared" si="0"/>
        <v>#REF!</v>
      </c>
      <c r="H40" s="51" t="e">
        <f t="shared" si="1"/>
        <v>#DIV/0!</v>
      </c>
    </row>
    <row r="41" spans="1:8" hidden="1" x14ac:dyDescent="0.3">
      <c r="A41" s="160" t="s">
        <v>14</v>
      </c>
      <c r="B41" s="77" t="s">
        <v>220</v>
      </c>
      <c r="C41" s="52">
        <v>0</v>
      </c>
      <c r="D41" s="52">
        <f t="shared" si="2"/>
        <v>0</v>
      </c>
      <c r="E41" s="162" t="e">
        <f>#REF!/1000</f>
        <v>#REF!</v>
      </c>
      <c r="F41" s="162"/>
      <c r="G41" s="50" t="e">
        <f t="shared" si="0"/>
        <v>#REF!</v>
      </c>
      <c r="H41" s="51" t="e">
        <f t="shared" si="1"/>
        <v>#DIV/0!</v>
      </c>
    </row>
    <row r="42" spans="1:8" x14ac:dyDescent="0.3">
      <c r="A42" s="160" t="s">
        <v>140</v>
      </c>
      <c r="B42" s="77" t="s">
        <v>67</v>
      </c>
      <c r="C42" s="52">
        <v>0</v>
      </c>
      <c r="D42" s="52">
        <f t="shared" si="2"/>
        <v>0</v>
      </c>
      <c r="E42" s="162"/>
      <c r="F42" s="162"/>
      <c r="G42" s="50"/>
      <c r="H42" s="51"/>
    </row>
    <row r="43" spans="1:8" x14ac:dyDescent="0.3">
      <c r="A43" s="160" t="s">
        <v>141</v>
      </c>
      <c r="B43" s="77" t="s">
        <v>68</v>
      </c>
      <c r="C43" s="52"/>
      <c r="D43" s="52">
        <f t="shared" si="2"/>
        <v>0</v>
      </c>
      <c r="E43" s="162">
        <v>4951.95</v>
      </c>
      <c r="F43" s="162"/>
      <c r="G43" s="50"/>
      <c r="H43" s="51"/>
    </row>
    <row r="44" spans="1:8" x14ac:dyDescent="0.3">
      <c r="A44" s="160" t="s">
        <v>142</v>
      </c>
      <c r="B44" s="77" t="s">
        <v>221</v>
      </c>
      <c r="C44" s="52">
        <v>1363000</v>
      </c>
      <c r="D44" s="52">
        <f t="shared" si="2"/>
        <v>1363000</v>
      </c>
      <c r="E44" s="162">
        <v>3312131.81</v>
      </c>
      <c r="F44" s="162"/>
      <c r="G44" s="50">
        <f t="shared" si="0"/>
        <v>243.00306749816582</v>
      </c>
      <c r="H44" s="51">
        <f t="shared" si="1"/>
        <v>0</v>
      </c>
    </row>
    <row r="45" spans="1:8" x14ac:dyDescent="0.3">
      <c r="A45" s="160" t="s">
        <v>143</v>
      </c>
      <c r="B45" s="77" t="s">
        <v>222</v>
      </c>
      <c r="C45" s="52"/>
      <c r="D45" s="52">
        <f t="shared" si="2"/>
        <v>0</v>
      </c>
      <c r="E45" s="162"/>
      <c r="F45" s="162"/>
      <c r="G45" s="50"/>
      <c r="H45" s="51"/>
    </row>
    <row r="46" spans="1:8" x14ac:dyDescent="0.3">
      <c r="A46" s="160" t="s">
        <v>144</v>
      </c>
      <c r="B46" s="77" t="s">
        <v>223</v>
      </c>
      <c r="C46" s="52">
        <v>0</v>
      </c>
      <c r="D46" s="52">
        <f t="shared" si="2"/>
        <v>0</v>
      </c>
      <c r="E46" s="162"/>
      <c r="F46" s="162"/>
      <c r="G46" s="50"/>
      <c r="H46" s="51"/>
    </row>
    <row r="47" spans="1:8" x14ac:dyDescent="0.3">
      <c r="A47" s="160" t="s">
        <v>145</v>
      </c>
      <c r="B47" s="77" t="s">
        <v>69</v>
      </c>
      <c r="C47" s="52"/>
      <c r="D47" s="52">
        <f t="shared" si="2"/>
        <v>0</v>
      </c>
      <c r="E47" s="162"/>
      <c r="F47" s="162"/>
      <c r="G47" s="50"/>
      <c r="H47" s="51"/>
    </row>
    <row r="48" spans="1:8" hidden="1" x14ac:dyDescent="0.3">
      <c r="A48" s="160" t="s">
        <v>14</v>
      </c>
      <c r="B48" s="77" t="s">
        <v>146</v>
      </c>
      <c r="C48" s="52"/>
      <c r="D48" s="52">
        <f t="shared" si="2"/>
        <v>0</v>
      </c>
      <c r="E48" s="162"/>
      <c r="F48" s="162"/>
      <c r="G48" s="50"/>
      <c r="H48" s="51"/>
    </row>
    <row r="49" spans="1:8" hidden="1" x14ac:dyDescent="0.3">
      <c r="A49" s="160" t="s">
        <v>14</v>
      </c>
      <c r="B49" s="77" t="s">
        <v>134</v>
      </c>
      <c r="C49" s="52">
        <v>0</v>
      </c>
      <c r="D49" s="52">
        <f t="shared" si="2"/>
        <v>0</v>
      </c>
      <c r="E49" s="162"/>
      <c r="F49" s="162"/>
      <c r="G49" s="50"/>
      <c r="H49" s="51"/>
    </row>
    <row r="50" spans="1:8" hidden="1" x14ac:dyDescent="0.3">
      <c r="A50" s="160" t="s">
        <v>14</v>
      </c>
      <c r="B50" s="77" t="s">
        <v>147</v>
      </c>
      <c r="C50" s="52">
        <v>0</v>
      </c>
      <c r="D50" s="52">
        <f t="shared" si="2"/>
        <v>0</v>
      </c>
      <c r="E50" s="162"/>
      <c r="F50" s="162"/>
      <c r="G50" s="50"/>
      <c r="H50" s="51"/>
    </row>
    <row r="51" spans="1:8" hidden="1" x14ac:dyDescent="0.3">
      <c r="A51" s="160" t="s">
        <v>14</v>
      </c>
      <c r="B51" s="77" t="s">
        <v>135</v>
      </c>
      <c r="C51" s="52">
        <v>0</v>
      </c>
      <c r="D51" s="52">
        <f t="shared" si="2"/>
        <v>0</v>
      </c>
      <c r="E51" s="162"/>
      <c r="F51" s="162"/>
      <c r="G51" s="50"/>
      <c r="H51" s="51"/>
    </row>
    <row r="52" spans="1:8" hidden="1" x14ac:dyDescent="0.3">
      <c r="A52" s="160" t="s">
        <v>14</v>
      </c>
      <c r="B52" s="77" t="s">
        <v>224</v>
      </c>
      <c r="C52" s="52"/>
      <c r="D52" s="52">
        <f t="shared" si="2"/>
        <v>0</v>
      </c>
      <c r="E52" s="162"/>
      <c r="F52" s="162"/>
      <c r="G52" s="50"/>
      <c r="H52" s="51"/>
    </row>
    <row r="53" spans="1:8" hidden="1" x14ac:dyDescent="0.3">
      <c r="A53" s="160" t="s">
        <v>14</v>
      </c>
      <c r="B53" s="77" t="s">
        <v>73</v>
      </c>
      <c r="C53" s="52">
        <v>0</v>
      </c>
      <c r="D53" s="52">
        <f t="shared" si="2"/>
        <v>0</v>
      </c>
      <c r="E53" s="162"/>
      <c r="F53" s="162"/>
      <c r="G53" s="50"/>
      <c r="H53" s="51"/>
    </row>
    <row r="54" spans="1:8" x14ac:dyDescent="0.3">
      <c r="A54" s="160" t="s">
        <v>148</v>
      </c>
      <c r="B54" s="77" t="s">
        <v>180</v>
      </c>
      <c r="C54" s="52"/>
      <c r="D54" s="52">
        <f t="shared" si="2"/>
        <v>0</v>
      </c>
      <c r="E54" s="162"/>
      <c r="F54" s="162"/>
      <c r="G54" s="50"/>
      <c r="H54" s="51"/>
    </row>
    <row r="55" spans="1:8" x14ac:dyDescent="0.3">
      <c r="A55" s="160" t="s">
        <v>149</v>
      </c>
      <c r="B55" s="77" t="s">
        <v>70</v>
      </c>
      <c r="C55" s="52">
        <v>20000</v>
      </c>
      <c r="D55" s="52">
        <f t="shared" si="2"/>
        <v>20000</v>
      </c>
      <c r="E55" s="162">
        <v>59853.152999999998</v>
      </c>
      <c r="F55" s="162">
        <v>59750</v>
      </c>
      <c r="G55" s="161">
        <f>+E55/C55%</f>
        <v>299.26576499999999</v>
      </c>
      <c r="H55" s="51">
        <f>F55/D55%</f>
        <v>298.75</v>
      </c>
    </row>
    <row r="56" spans="1:8" x14ac:dyDescent="0.3">
      <c r="A56" s="160" t="s">
        <v>150</v>
      </c>
      <c r="B56" s="77" t="s">
        <v>225</v>
      </c>
      <c r="C56" s="52">
        <v>0</v>
      </c>
      <c r="D56" s="52">
        <f t="shared" si="2"/>
        <v>0</v>
      </c>
      <c r="E56" s="73"/>
      <c r="F56" s="73"/>
      <c r="G56" s="50"/>
      <c r="H56" s="50"/>
    </row>
    <row r="57" spans="1:8" x14ac:dyDescent="0.3">
      <c r="A57" s="160" t="s">
        <v>151</v>
      </c>
      <c r="B57" s="77" t="s">
        <v>226</v>
      </c>
      <c r="C57" s="52">
        <v>0</v>
      </c>
      <c r="D57" s="52">
        <f t="shared" si="2"/>
        <v>0</v>
      </c>
      <c r="E57" s="73"/>
      <c r="F57" s="73"/>
      <c r="G57" s="50"/>
      <c r="H57" s="50"/>
    </row>
    <row r="58" spans="1:8" ht="20.399999999999999" x14ac:dyDescent="0.3">
      <c r="A58" s="160" t="s">
        <v>152</v>
      </c>
      <c r="B58" s="77" t="s">
        <v>227</v>
      </c>
      <c r="C58" s="52"/>
      <c r="D58" s="52">
        <f t="shared" si="2"/>
        <v>0</v>
      </c>
      <c r="E58" s="73"/>
      <c r="F58" s="73"/>
      <c r="G58" s="50"/>
      <c r="H58" s="50"/>
    </row>
    <row r="59" spans="1:8" x14ac:dyDescent="0.3">
      <c r="A59" s="159" t="s">
        <v>16</v>
      </c>
      <c r="B59" s="76" t="s">
        <v>181</v>
      </c>
      <c r="C59" s="52">
        <v>0</v>
      </c>
      <c r="D59" s="52">
        <f t="shared" si="2"/>
        <v>0</v>
      </c>
      <c r="E59" s="73"/>
      <c r="F59" s="73"/>
      <c r="G59" s="50"/>
      <c r="H59" s="50"/>
    </row>
    <row r="60" spans="1:8" x14ac:dyDescent="0.3">
      <c r="A60" s="159" t="s">
        <v>19</v>
      </c>
      <c r="B60" s="76" t="s">
        <v>182</v>
      </c>
      <c r="C60" s="52">
        <v>0</v>
      </c>
      <c r="D60" s="52">
        <f t="shared" si="2"/>
        <v>0</v>
      </c>
      <c r="E60" s="73"/>
      <c r="F60" s="73"/>
      <c r="G60" s="50"/>
      <c r="H60" s="50"/>
    </row>
    <row r="61" spans="1:8" x14ac:dyDescent="0.3">
      <c r="A61" s="160" t="s">
        <v>125</v>
      </c>
      <c r="B61" s="77" t="s">
        <v>71</v>
      </c>
      <c r="C61" s="52">
        <v>0</v>
      </c>
      <c r="D61" s="52">
        <f t="shared" si="2"/>
        <v>0</v>
      </c>
      <c r="E61" s="73"/>
      <c r="F61" s="73"/>
      <c r="G61" s="50"/>
      <c r="H61" s="50"/>
    </row>
    <row r="62" spans="1:8" x14ac:dyDescent="0.3">
      <c r="A62" s="160" t="s">
        <v>127</v>
      </c>
      <c r="B62" s="77" t="s">
        <v>72</v>
      </c>
      <c r="C62" s="52"/>
      <c r="D62" s="52">
        <f t="shared" si="2"/>
        <v>0</v>
      </c>
      <c r="E62" s="73"/>
      <c r="F62" s="73"/>
      <c r="G62" s="50"/>
      <c r="H62" s="50"/>
    </row>
    <row r="63" spans="1:8" x14ac:dyDescent="0.3">
      <c r="A63" s="160" t="s">
        <v>128</v>
      </c>
      <c r="B63" s="77" t="s">
        <v>228</v>
      </c>
      <c r="C63" s="52"/>
      <c r="D63" s="52">
        <f t="shared" si="2"/>
        <v>0</v>
      </c>
      <c r="E63" s="73"/>
      <c r="F63" s="73"/>
      <c r="G63" s="50"/>
      <c r="H63" s="50"/>
    </row>
    <row r="64" spans="1:8" ht="14.25" customHeight="1" x14ac:dyDescent="0.3">
      <c r="A64" s="160" t="s">
        <v>129</v>
      </c>
      <c r="B64" s="77" t="s">
        <v>229</v>
      </c>
      <c r="C64" s="52"/>
      <c r="D64" s="52">
        <f t="shared" si="2"/>
        <v>0</v>
      </c>
      <c r="E64" s="73"/>
      <c r="F64" s="73"/>
      <c r="G64" s="50"/>
      <c r="H64" s="50"/>
    </row>
    <row r="65" spans="1:8" ht="14.25" customHeight="1" x14ac:dyDescent="0.3">
      <c r="A65" s="160" t="s">
        <v>130</v>
      </c>
      <c r="B65" s="77" t="s">
        <v>230</v>
      </c>
      <c r="C65" s="52">
        <v>0</v>
      </c>
      <c r="D65" s="52">
        <f t="shared" si="2"/>
        <v>0</v>
      </c>
      <c r="E65" s="73"/>
      <c r="F65" s="73"/>
      <c r="G65" s="50"/>
      <c r="H65" s="50"/>
    </row>
    <row r="66" spans="1:8" x14ac:dyDescent="0.3">
      <c r="A66" s="160" t="s">
        <v>131</v>
      </c>
      <c r="B66" s="77" t="s">
        <v>231</v>
      </c>
      <c r="C66" s="52">
        <v>0</v>
      </c>
      <c r="D66" s="52">
        <f t="shared" si="2"/>
        <v>0</v>
      </c>
      <c r="E66" s="73"/>
      <c r="F66" s="73"/>
      <c r="G66" s="50"/>
      <c r="H66" s="50"/>
    </row>
    <row r="67" spans="1:8" x14ac:dyDescent="0.3">
      <c r="A67" s="160" t="s">
        <v>138</v>
      </c>
      <c r="B67" s="77" t="s">
        <v>73</v>
      </c>
      <c r="C67" s="52">
        <v>0</v>
      </c>
      <c r="D67" s="52">
        <f t="shared" si="2"/>
        <v>0</v>
      </c>
      <c r="E67" s="73"/>
      <c r="F67" s="73"/>
      <c r="G67" s="50"/>
      <c r="H67" s="50"/>
    </row>
    <row r="68" spans="1:8" x14ac:dyDescent="0.3">
      <c r="A68" s="159" t="s">
        <v>20</v>
      </c>
      <c r="B68" s="76" t="s">
        <v>232</v>
      </c>
      <c r="C68" s="52">
        <v>0</v>
      </c>
      <c r="D68" s="52">
        <f t="shared" si="2"/>
        <v>0</v>
      </c>
      <c r="E68" s="73"/>
      <c r="F68" s="73"/>
      <c r="G68" s="50"/>
      <c r="H68" s="50"/>
    </row>
    <row r="69" spans="1:8" x14ac:dyDescent="0.3">
      <c r="A69" s="159" t="s">
        <v>22</v>
      </c>
      <c r="B69" s="76" t="s">
        <v>233</v>
      </c>
      <c r="C69" s="52"/>
      <c r="D69" s="52">
        <f t="shared" si="2"/>
        <v>0</v>
      </c>
      <c r="E69" s="73"/>
      <c r="F69" s="73"/>
      <c r="G69" s="50"/>
      <c r="H69" s="50"/>
    </row>
    <row r="70" spans="1:8" ht="17.25" customHeight="1" x14ac:dyDescent="0.3">
      <c r="A70" s="159" t="s">
        <v>8</v>
      </c>
      <c r="B70" s="76" t="s">
        <v>234</v>
      </c>
      <c r="C70" s="52">
        <v>0</v>
      </c>
      <c r="D70" s="52">
        <f t="shared" si="2"/>
        <v>0</v>
      </c>
      <c r="E70" s="73"/>
      <c r="F70" s="73"/>
      <c r="G70" s="50"/>
      <c r="H70" s="50"/>
    </row>
    <row r="71" spans="1:8" ht="17.25" customHeight="1" x14ac:dyDescent="0.3">
      <c r="A71" s="159" t="s">
        <v>35</v>
      </c>
      <c r="B71" s="76" t="s">
        <v>335</v>
      </c>
      <c r="C71" s="52"/>
      <c r="D71" s="52"/>
      <c r="E71" s="152">
        <v>72594699.054000005</v>
      </c>
      <c r="F71" s="152">
        <v>72594699.054000005</v>
      </c>
      <c r="G71" s="50"/>
      <c r="H71" s="50"/>
    </row>
    <row r="72" spans="1:8" ht="17.25" customHeight="1" x14ac:dyDescent="0.3">
      <c r="A72" s="159" t="s">
        <v>37</v>
      </c>
      <c r="B72" s="76" t="s">
        <v>235</v>
      </c>
      <c r="C72" s="52"/>
      <c r="D72" s="52"/>
      <c r="E72" s="73">
        <v>79063.815000000002</v>
      </c>
      <c r="F72" s="73">
        <v>79063.815000000002</v>
      </c>
      <c r="G72" s="50"/>
      <c r="H72" s="50"/>
    </row>
    <row r="73" spans="1:8" ht="20.25" customHeight="1" x14ac:dyDescent="0.3">
      <c r="A73" s="159" t="s">
        <v>41</v>
      </c>
      <c r="B73" s="76" t="s">
        <v>236</v>
      </c>
      <c r="C73" s="52"/>
      <c r="D73" s="52"/>
      <c r="E73" s="73">
        <v>4896890.7699999996</v>
      </c>
      <c r="F73" s="73">
        <v>4896890.7699999996</v>
      </c>
      <c r="G73" s="50"/>
      <c r="H73" s="50"/>
    </row>
    <row r="74" spans="1:8" x14ac:dyDescent="0.3">
      <c r="A74" s="53"/>
      <c r="B74" s="54"/>
    </row>
  </sheetData>
  <mergeCells count="9">
    <mergeCell ref="A1:B1"/>
    <mergeCell ref="A3:H3"/>
    <mergeCell ref="G5:H5"/>
    <mergeCell ref="A2:H2"/>
    <mergeCell ref="A4:H4"/>
    <mergeCell ref="A6:B6"/>
    <mergeCell ref="C6:D6"/>
    <mergeCell ref="E6:F6"/>
    <mergeCell ref="G6:H6"/>
  </mergeCells>
  <pageMargins left="0.45" right="0.2" top="0.75" bottom="0.75" header="0.3" footer="0.3"/>
  <pageSetup paperSize="9" scale="95" orientation="landscape" r:id="rId1"/>
  <headerFooter>
    <oddFooter>Page &amp;P</oddFooter>
  </headerFooter>
</worksheet>
</file>

<file path=xl/worksheets/sheet2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G51"/>
  <sheetViews>
    <sheetView view="pageBreakPreview" zoomScale="60" zoomScaleNormal="100" workbookViewId="0">
      <selection activeCell="F6" sqref="F6:G6"/>
    </sheetView>
  </sheetViews>
  <sheetFormatPr defaultColWidth="8" defaultRowHeight="15.6" x14ac:dyDescent="0.3"/>
  <cols>
    <col min="1" max="1" width="5.296875" style="74" customWidth="1"/>
    <col min="2" max="2" width="28.296875" style="1" customWidth="1"/>
    <col min="3" max="3" width="16.19921875" style="108" customWidth="1"/>
    <col min="4" max="4" width="17.69921875" style="108" customWidth="1"/>
    <col min="5" max="5" width="17.796875" style="97" customWidth="1"/>
    <col min="6" max="6" width="12.5" style="1" customWidth="1"/>
    <col min="7" max="7" width="11.69921875" style="1" customWidth="1"/>
    <col min="8" max="8" width="8" style="1" customWidth="1"/>
    <col min="9" max="16384" width="8" style="1"/>
  </cols>
  <sheetData>
    <row r="1" spans="1:7" x14ac:dyDescent="0.3">
      <c r="A1" s="106"/>
    </row>
    <row r="2" spans="1:7" ht="15.45" customHeight="1" x14ac:dyDescent="0.3">
      <c r="A2" s="56" t="s">
        <v>133</v>
      </c>
      <c r="F2" s="421" t="s">
        <v>176</v>
      </c>
      <c r="G2" s="421"/>
    </row>
    <row r="3" spans="1:7" ht="18.75" customHeight="1" x14ac:dyDescent="0.3">
      <c r="A3" s="422" t="s">
        <v>255</v>
      </c>
      <c r="B3" s="422"/>
      <c r="C3" s="422"/>
      <c r="D3" s="422"/>
      <c r="E3" s="422"/>
      <c r="F3" s="422"/>
      <c r="G3" s="422"/>
    </row>
    <row r="4" spans="1:7" ht="18" customHeight="1" x14ac:dyDescent="0.3">
      <c r="A4" s="423" t="str">
        <f>+'50'!A4:H4</f>
        <v>(Kèm theo Quyết định số  225/QĐ-UBND ngày 24/4/2026 của UBND xã Sảng Mộc)</v>
      </c>
      <c r="B4" s="423"/>
      <c r="C4" s="423"/>
      <c r="D4" s="423"/>
      <c r="E4" s="423"/>
      <c r="F4" s="423"/>
      <c r="G4" s="423"/>
    </row>
    <row r="5" spans="1:7" ht="15.75" customHeight="1" x14ac:dyDescent="0.3">
      <c r="B5" s="94"/>
      <c r="C5" s="72"/>
      <c r="D5" s="72"/>
      <c r="E5" s="98"/>
      <c r="F5" s="424" t="s">
        <v>237</v>
      </c>
      <c r="G5" s="424"/>
    </row>
    <row r="6" spans="1:7" ht="15.45" customHeight="1" x14ac:dyDescent="0.3">
      <c r="A6" s="425" t="s">
        <v>1</v>
      </c>
      <c r="B6" s="425" t="s">
        <v>157</v>
      </c>
      <c r="C6" s="419" t="s">
        <v>154</v>
      </c>
      <c r="D6" s="420"/>
      <c r="E6" s="99" t="s">
        <v>155</v>
      </c>
      <c r="F6" s="419" t="s">
        <v>156</v>
      </c>
      <c r="G6" s="420"/>
    </row>
    <row r="7" spans="1:7" ht="40.049999999999997" customHeight="1" x14ac:dyDescent="0.3">
      <c r="A7" s="425"/>
      <c r="B7" s="425"/>
      <c r="C7" s="109" t="s">
        <v>158</v>
      </c>
      <c r="D7" s="109" t="s">
        <v>173</v>
      </c>
      <c r="E7" s="100" t="s">
        <v>174</v>
      </c>
      <c r="F7" s="48" t="s">
        <v>158</v>
      </c>
      <c r="G7" s="45" t="s">
        <v>173</v>
      </c>
    </row>
    <row r="8" spans="1:7" ht="55.8" customHeight="1" x14ac:dyDescent="0.3">
      <c r="A8" s="426" t="s">
        <v>256</v>
      </c>
      <c r="B8" s="426"/>
      <c r="C8" s="105">
        <f>C9+C33+C45+C46+C47</f>
        <v>56541531.5</v>
      </c>
      <c r="D8" s="105">
        <f>D9+D33+D45+D46+D47</f>
        <v>56541531.5</v>
      </c>
      <c r="E8" s="105">
        <f>+E9+E33+E45+E47</f>
        <v>76500958.086999997</v>
      </c>
      <c r="F8" s="57">
        <f>+E8/C8%</f>
        <v>135.3004703931658</v>
      </c>
      <c r="G8" s="57">
        <f>+E8/D8%</f>
        <v>135.3004703931658</v>
      </c>
    </row>
    <row r="9" spans="1:7" s="59" customFormat="1" ht="22.5" customHeight="1" x14ac:dyDescent="0.3">
      <c r="A9" s="85" t="s">
        <v>7</v>
      </c>
      <c r="B9" s="96" t="s">
        <v>257</v>
      </c>
      <c r="C9" s="119">
        <f>C10+C25+C29+C30+C31+C32</f>
        <v>39359380.200000003</v>
      </c>
      <c r="D9" s="119">
        <f>D10+D25+D29+D30+D31+D32</f>
        <v>39359380.200000003</v>
      </c>
      <c r="E9" s="101">
        <f>+E10+E25+E29+E30+E31+E32</f>
        <v>52653405.354999997</v>
      </c>
      <c r="F9" s="58">
        <f>+E9/C9%</f>
        <v>133.77600228318633</v>
      </c>
      <c r="G9" s="58">
        <f>+E9/D9%</f>
        <v>133.77600228318633</v>
      </c>
    </row>
    <row r="10" spans="1:7" s="61" customFormat="1" ht="16.2" x14ac:dyDescent="0.3">
      <c r="A10" s="86" t="s">
        <v>12</v>
      </c>
      <c r="B10" s="87" t="s">
        <v>25</v>
      </c>
      <c r="C10" s="118">
        <v>0</v>
      </c>
      <c r="D10" s="118">
        <v>0</v>
      </c>
      <c r="E10" s="163">
        <v>0</v>
      </c>
      <c r="F10" s="60"/>
      <c r="G10" s="60"/>
    </row>
    <row r="11" spans="1:7" s="59" customFormat="1" x14ac:dyDescent="0.3">
      <c r="A11" s="88" t="s">
        <v>125</v>
      </c>
      <c r="B11" s="89" t="s">
        <v>258</v>
      </c>
      <c r="C11" s="113">
        <f t="shared" ref="C11:C27" si="0">+D11</f>
        <v>0</v>
      </c>
      <c r="D11" s="113">
        <v>0</v>
      </c>
      <c r="E11" s="102"/>
      <c r="F11" s="58"/>
      <c r="G11" s="58"/>
    </row>
    <row r="12" spans="1:7" s="59" customFormat="1" x14ac:dyDescent="0.3">
      <c r="A12" s="107"/>
      <c r="B12" s="95" t="s">
        <v>259</v>
      </c>
      <c r="C12" s="110">
        <f t="shared" si="0"/>
        <v>0</v>
      </c>
      <c r="D12" s="110"/>
      <c r="E12" s="103"/>
      <c r="F12" s="58"/>
      <c r="G12" s="58"/>
    </row>
    <row r="13" spans="1:7" s="59" customFormat="1" ht="31.2" x14ac:dyDescent="0.3">
      <c r="A13" s="88" t="s">
        <v>14</v>
      </c>
      <c r="B13" s="89" t="s">
        <v>260</v>
      </c>
      <c r="C13" s="110"/>
      <c r="D13" s="110"/>
      <c r="E13" s="102"/>
      <c r="F13" s="58"/>
      <c r="G13" s="58"/>
    </row>
    <row r="14" spans="1:7" s="59" customFormat="1" x14ac:dyDescent="0.3">
      <c r="A14" s="88" t="s">
        <v>14</v>
      </c>
      <c r="B14" s="89" t="s">
        <v>82</v>
      </c>
      <c r="C14" s="110"/>
      <c r="D14" s="110"/>
      <c r="E14" s="102"/>
      <c r="F14" s="58"/>
      <c r="G14" s="58"/>
    </row>
    <row r="15" spans="1:7" s="59" customFormat="1" ht="31.2" x14ac:dyDescent="0.3">
      <c r="A15" s="88" t="s">
        <v>14</v>
      </c>
      <c r="B15" s="89" t="s">
        <v>261</v>
      </c>
      <c r="C15" s="110">
        <f t="shared" si="0"/>
        <v>0</v>
      </c>
      <c r="D15" s="110"/>
      <c r="E15" s="102"/>
      <c r="F15" s="58"/>
      <c r="G15" s="58"/>
    </row>
    <row r="16" spans="1:7" s="59" customFormat="1" x14ac:dyDescent="0.3">
      <c r="A16" s="88" t="s">
        <v>14</v>
      </c>
      <c r="B16" s="89" t="s">
        <v>185</v>
      </c>
      <c r="C16" s="110">
        <f t="shared" si="0"/>
        <v>0</v>
      </c>
      <c r="D16" s="110"/>
      <c r="E16" s="102"/>
      <c r="F16" s="58"/>
      <c r="G16" s="58"/>
    </row>
    <row r="17" spans="1:7" s="61" customFormat="1" ht="16.2" x14ac:dyDescent="0.3">
      <c r="A17" s="88" t="s">
        <v>14</v>
      </c>
      <c r="B17" s="89" t="s">
        <v>83</v>
      </c>
      <c r="C17" s="110">
        <f t="shared" si="0"/>
        <v>0</v>
      </c>
      <c r="D17" s="110"/>
      <c r="E17" s="102"/>
      <c r="F17" s="58"/>
      <c r="G17" s="58"/>
    </row>
    <row r="18" spans="1:7" s="59" customFormat="1" ht="31.2" x14ac:dyDescent="0.3">
      <c r="A18" s="88" t="s">
        <v>14</v>
      </c>
      <c r="B18" s="89" t="s">
        <v>262</v>
      </c>
      <c r="C18" s="110">
        <f t="shared" si="0"/>
        <v>0</v>
      </c>
      <c r="D18" s="110"/>
      <c r="E18" s="102"/>
      <c r="F18" s="58"/>
      <c r="G18" s="58"/>
    </row>
    <row r="19" spans="1:7" s="59" customFormat="1" hidden="1" x14ac:dyDescent="0.3">
      <c r="A19" s="107"/>
      <c r="B19" s="95" t="s">
        <v>263</v>
      </c>
      <c r="C19" s="110">
        <f t="shared" si="0"/>
        <v>0</v>
      </c>
      <c r="D19" s="110"/>
      <c r="E19" s="103"/>
      <c r="F19" s="58"/>
      <c r="G19" s="58"/>
    </row>
    <row r="20" spans="1:7" s="59" customFormat="1" ht="31.2" hidden="1" x14ac:dyDescent="0.3">
      <c r="A20" s="88" t="s">
        <v>14</v>
      </c>
      <c r="B20" s="89" t="s">
        <v>264</v>
      </c>
      <c r="C20" s="110">
        <f t="shared" si="0"/>
        <v>7696000</v>
      </c>
      <c r="D20" s="110">
        <v>7696000</v>
      </c>
      <c r="E20" s="102"/>
      <c r="F20" s="58"/>
      <c r="G20" s="58"/>
    </row>
    <row r="21" spans="1:7" s="59" customFormat="1" ht="78" hidden="1" x14ac:dyDescent="0.3">
      <c r="A21" s="107"/>
      <c r="B21" s="95" t="s">
        <v>265</v>
      </c>
      <c r="C21" s="110"/>
      <c r="D21" s="110"/>
      <c r="E21" s="103"/>
      <c r="F21" s="58"/>
      <c r="G21" s="58"/>
    </row>
    <row r="22" spans="1:7" s="59" customFormat="1" ht="31.2" hidden="1" x14ac:dyDescent="0.3">
      <c r="A22" s="88" t="s">
        <v>14</v>
      </c>
      <c r="B22" s="89" t="s">
        <v>74</v>
      </c>
      <c r="C22" s="110">
        <f t="shared" si="0"/>
        <v>0</v>
      </c>
      <c r="D22" s="110"/>
      <c r="E22" s="102"/>
      <c r="F22" s="58"/>
      <c r="G22" s="58"/>
    </row>
    <row r="23" spans="1:7" s="59" customFormat="1" ht="31.2" hidden="1" x14ac:dyDescent="0.3">
      <c r="A23" s="88" t="s">
        <v>14</v>
      </c>
      <c r="B23" s="89" t="s">
        <v>266</v>
      </c>
      <c r="C23" s="110">
        <f t="shared" si="0"/>
        <v>6218000</v>
      </c>
      <c r="D23" s="110">
        <v>6218000</v>
      </c>
      <c r="E23" s="102"/>
      <c r="F23" s="58"/>
      <c r="G23" s="58"/>
    </row>
    <row r="24" spans="1:7" s="59" customFormat="1" x14ac:dyDescent="0.3">
      <c r="A24" s="88" t="s">
        <v>127</v>
      </c>
      <c r="B24" s="89" t="s">
        <v>267</v>
      </c>
      <c r="C24" s="110"/>
      <c r="D24" s="110"/>
      <c r="E24" s="102"/>
      <c r="F24" s="58"/>
      <c r="G24" s="58"/>
    </row>
    <row r="25" spans="1:7" s="59" customFormat="1" ht="19.95" customHeight="1" x14ac:dyDescent="0.3">
      <c r="A25" s="129" t="s">
        <v>16</v>
      </c>
      <c r="B25" s="128" t="s">
        <v>26</v>
      </c>
      <c r="C25" s="114">
        <v>38930380.200000003</v>
      </c>
      <c r="D25" s="114">
        <v>38930380.200000003</v>
      </c>
      <c r="E25" s="105">
        <v>52653405.354999997</v>
      </c>
      <c r="F25" s="58"/>
      <c r="G25" s="58"/>
    </row>
    <row r="26" spans="1:7" s="59" customFormat="1" ht="19.95" customHeight="1" x14ac:dyDescent="0.3">
      <c r="A26" s="165"/>
      <c r="B26" s="166" t="s">
        <v>268</v>
      </c>
      <c r="C26" s="110">
        <f t="shared" si="0"/>
        <v>0</v>
      </c>
      <c r="D26" s="110"/>
      <c r="E26" s="167"/>
      <c r="F26" s="58"/>
      <c r="G26" s="58"/>
    </row>
    <row r="27" spans="1:7" s="59" customFormat="1" ht="36" customHeight="1" x14ac:dyDescent="0.3">
      <c r="A27" s="141" t="s">
        <v>125</v>
      </c>
      <c r="B27" s="142" t="s">
        <v>260</v>
      </c>
      <c r="C27" s="110">
        <f t="shared" si="0"/>
        <v>30680000</v>
      </c>
      <c r="D27" s="110">
        <v>30680000</v>
      </c>
      <c r="E27" s="164">
        <v>29193164.965999998</v>
      </c>
      <c r="F27" s="58">
        <f>+E27/C27%</f>
        <v>95.153731962190349</v>
      </c>
      <c r="G27" s="58">
        <f>+E27/D27%</f>
        <v>95.153731962190349</v>
      </c>
    </row>
    <row r="28" spans="1:7" s="59" customFormat="1" ht="19.95" customHeight="1" x14ac:dyDescent="0.3">
      <c r="A28" s="141" t="s">
        <v>127</v>
      </c>
      <c r="B28" s="142" t="s">
        <v>75</v>
      </c>
      <c r="C28" s="110"/>
      <c r="D28" s="112"/>
      <c r="E28" s="164"/>
      <c r="F28" s="58"/>
      <c r="G28" s="58"/>
    </row>
    <row r="29" spans="1:7" s="64" customFormat="1" ht="31.2" x14ac:dyDescent="0.3">
      <c r="A29" s="129" t="s">
        <v>19</v>
      </c>
      <c r="B29" s="128" t="s">
        <v>27</v>
      </c>
      <c r="C29" s="111"/>
      <c r="D29" s="110"/>
      <c r="E29" s="105"/>
      <c r="F29" s="63"/>
      <c r="G29" s="63"/>
    </row>
    <row r="30" spans="1:7" s="64" customFormat="1" x14ac:dyDescent="0.3">
      <c r="A30" s="129" t="s">
        <v>20</v>
      </c>
      <c r="B30" s="128" t="s">
        <v>28</v>
      </c>
      <c r="C30" s="111"/>
      <c r="D30" s="111"/>
      <c r="E30" s="105"/>
      <c r="F30" s="63"/>
      <c r="G30" s="63"/>
    </row>
    <row r="31" spans="1:7" s="59" customFormat="1" x14ac:dyDescent="0.3">
      <c r="A31" s="129" t="s">
        <v>22</v>
      </c>
      <c r="B31" s="128" t="s">
        <v>269</v>
      </c>
      <c r="C31" s="113">
        <v>429000</v>
      </c>
      <c r="D31" s="113">
        <f>C31</f>
        <v>429000</v>
      </c>
      <c r="E31" s="105"/>
      <c r="F31" s="58">
        <f t="shared" ref="F31:F43" si="1">+E31/C31%</f>
        <v>0</v>
      </c>
      <c r="G31" s="58">
        <f>+E31/D31%</f>
        <v>0</v>
      </c>
    </row>
    <row r="32" spans="1:7" s="59" customFormat="1" ht="31.2" x14ac:dyDescent="0.3">
      <c r="A32" s="129" t="s">
        <v>76</v>
      </c>
      <c r="B32" s="128" t="s">
        <v>30</v>
      </c>
      <c r="C32" s="113">
        <v>0</v>
      </c>
      <c r="D32" s="113">
        <v>0</v>
      </c>
      <c r="E32" s="105"/>
      <c r="F32" s="58"/>
      <c r="G32" s="58"/>
    </row>
    <row r="33" spans="1:7" s="59" customFormat="1" ht="31.2" x14ac:dyDescent="0.3">
      <c r="A33" s="129" t="s">
        <v>8</v>
      </c>
      <c r="B33" s="128" t="s">
        <v>270</v>
      </c>
      <c r="C33" s="113">
        <f t="shared" ref="C33:C43" si="2">+D33</f>
        <v>17182151.300000001</v>
      </c>
      <c r="D33" s="113">
        <f>D34+D44</f>
        <v>17182151.300000001</v>
      </c>
      <c r="E33" s="113">
        <f>E34+E44</f>
        <v>14408851.650000002</v>
      </c>
      <c r="F33" s="58">
        <f t="shared" si="1"/>
        <v>83.859415497057128</v>
      </c>
      <c r="G33" s="58">
        <f>+E33/D33%</f>
        <v>83.859415497057128</v>
      </c>
    </row>
    <row r="34" spans="1:7" s="59" customFormat="1" ht="31.2" x14ac:dyDescent="0.3">
      <c r="A34" s="129" t="s">
        <v>12</v>
      </c>
      <c r="B34" s="128" t="s">
        <v>32</v>
      </c>
      <c r="C34" s="113">
        <f>+D34</f>
        <v>17182151.300000001</v>
      </c>
      <c r="D34" s="113">
        <f>D35+D38+D41</f>
        <v>17182151.300000001</v>
      </c>
      <c r="E34" s="113">
        <f>E35+E38+E41</f>
        <v>14408851.650000002</v>
      </c>
      <c r="F34" s="58"/>
      <c r="G34" s="58"/>
    </row>
    <row r="35" spans="1:7" s="59" customFormat="1" x14ac:dyDescent="0.3">
      <c r="A35" s="129" t="s">
        <v>125</v>
      </c>
      <c r="B35" s="128" t="s">
        <v>271</v>
      </c>
      <c r="C35" s="113">
        <f t="shared" si="2"/>
        <v>2912260.8</v>
      </c>
      <c r="D35" s="113">
        <f>D36+D37</f>
        <v>2912260.8</v>
      </c>
      <c r="E35" s="113">
        <f>E36+E37</f>
        <v>2851488.861</v>
      </c>
      <c r="F35" s="58">
        <f t="shared" si="1"/>
        <v>97.913238436612559</v>
      </c>
      <c r="G35" s="58">
        <f>+E35/D35%</f>
        <v>97.913238436612559</v>
      </c>
    </row>
    <row r="36" spans="1:7" s="59" customFormat="1" x14ac:dyDescent="0.3">
      <c r="A36" s="141"/>
      <c r="B36" s="142" t="s">
        <v>272</v>
      </c>
      <c r="C36" s="113">
        <f t="shared" si="2"/>
        <v>2912260.8</v>
      </c>
      <c r="D36" s="113">
        <v>2912260.8</v>
      </c>
      <c r="E36" s="164">
        <f>2554488.861+297000</f>
        <v>2851488.861</v>
      </c>
      <c r="F36" s="58">
        <f t="shared" si="1"/>
        <v>97.913238436612559</v>
      </c>
      <c r="G36" s="58">
        <f>+E36/D36%</f>
        <v>97.913238436612559</v>
      </c>
    </row>
    <row r="37" spans="1:7" s="59" customFormat="1" x14ac:dyDescent="0.3">
      <c r="A37" s="141"/>
      <c r="B37" s="142" t="s">
        <v>273</v>
      </c>
      <c r="C37" s="113">
        <f t="shared" si="2"/>
        <v>0</v>
      </c>
      <c r="D37" s="113">
        <v>0</v>
      </c>
      <c r="E37" s="168">
        <v>0</v>
      </c>
      <c r="F37" s="58"/>
      <c r="G37" s="58"/>
    </row>
    <row r="38" spans="1:7" s="59" customFormat="1" ht="31.2" x14ac:dyDescent="0.3">
      <c r="A38" s="129" t="s">
        <v>127</v>
      </c>
      <c r="B38" s="128" t="s">
        <v>274</v>
      </c>
      <c r="C38" s="113">
        <f t="shared" si="2"/>
        <v>150996</v>
      </c>
      <c r="D38" s="113">
        <f>D39+D40</f>
        <v>150996</v>
      </c>
      <c r="E38" s="113">
        <f>E39+E40</f>
        <v>138298.06599999999</v>
      </c>
      <c r="F38" s="58">
        <f t="shared" si="1"/>
        <v>91.59054941852763</v>
      </c>
      <c r="G38" s="58">
        <f>+E38/D38%</f>
        <v>91.59054941852763</v>
      </c>
    </row>
    <row r="39" spans="1:7" s="59" customFormat="1" x14ac:dyDescent="0.3">
      <c r="A39" s="141"/>
      <c r="B39" s="142" t="s">
        <v>272</v>
      </c>
      <c r="C39" s="113"/>
      <c r="D39" s="113"/>
      <c r="E39" s="164"/>
      <c r="F39" s="58"/>
      <c r="G39" s="58"/>
    </row>
    <row r="40" spans="1:7" s="59" customFormat="1" x14ac:dyDescent="0.3">
      <c r="A40" s="141"/>
      <c r="B40" s="142" t="s">
        <v>273</v>
      </c>
      <c r="C40" s="113">
        <f t="shared" si="2"/>
        <v>150996</v>
      </c>
      <c r="D40" s="113">
        <v>150996</v>
      </c>
      <c r="E40" s="164">
        <v>138298.06599999999</v>
      </c>
      <c r="F40" s="58">
        <f t="shared" si="1"/>
        <v>91.59054941852763</v>
      </c>
      <c r="G40" s="58">
        <f>+E40/D40%</f>
        <v>91.59054941852763</v>
      </c>
    </row>
    <row r="41" spans="1:7" s="59" customFormat="1" ht="31.2" x14ac:dyDescent="0.3">
      <c r="A41" s="129" t="s">
        <v>128</v>
      </c>
      <c r="B41" s="128" t="s">
        <v>275</v>
      </c>
      <c r="C41" s="113">
        <f>+D41</f>
        <v>14118894.5</v>
      </c>
      <c r="D41" s="113">
        <f>D42+D43</f>
        <v>14118894.5</v>
      </c>
      <c r="E41" s="113">
        <f>E42+E43</f>
        <v>11419064.723000001</v>
      </c>
      <c r="F41" s="58">
        <f t="shared" ref="F41:F42" si="3">+E41/C41%</f>
        <v>80.877895383381471</v>
      </c>
      <c r="G41" s="58">
        <f t="shared" ref="G41:G42" si="4">+E41/D41%</f>
        <v>80.877895383381471</v>
      </c>
    </row>
    <row r="42" spans="1:7" s="59" customFormat="1" x14ac:dyDescent="0.3">
      <c r="A42" s="141"/>
      <c r="B42" s="142" t="s">
        <v>272</v>
      </c>
      <c r="C42" s="113">
        <f t="shared" si="2"/>
        <v>3522000</v>
      </c>
      <c r="D42" s="113">
        <v>3522000</v>
      </c>
      <c r="E42" s="164">
        <v>1874632.892</v>
      </c>
      <c r="F42" s="58">
        <f t="shared" si="3"/>
        <v>53.226373992049972</v>
      </c>
      <c r="G42" s="58">
        <f t="shared" si="4"/>
        <v>53.226373992049972</v>
      </c>
    </row>
    <row r="43" spans="1:7" s="59" customFormat="1" x14ac:dyDescent="0.3">
      <c r="A43" s="141"/>
      <c r="B43" s="142" t="s">
        <v>273</v>
      </c>
      <c r="C43" s="113">
        <f t="shared" si="2"/>
        <v>10596894.5</v>
      </c>
      <c r="D43" s="113">
        <f>3477494.5+7119400</f>
        <v>10596894.5</v>
      </c>
      <c r="E43" s="164">
        <v>9544431.8310000002</v>
      </c>
      <c r="F43" s="58">
        <f t="shared" si="1"/>
        <v>90.068197159082786</v>
      </c>
      <c r="G43" s="58">
        <f>+E43/D43%</f>
        <v>90.068197159082786</v>
      </c>
    </row>
    <row r="44" spans="1:7" s="59" customFormat="1" ht="31.2" x14ac:dyDescent="0.3">
      <c r="A44" s="129" t="s">
        <v>16</v>
      </c>
      <c r="B44" s="128" t="s">
        <v>33</v>
      </c>
      <c r="C44" s="110"/>
      <c r="D44" s="110"/>
      <c r="E44" s="169">
        <v>0</v>
      </c>
      <c r="F44" s="58"/>
      <c r="G44" s="58"/>
    </row>
    <row r="45" spans="1:7" s="64" customFormat="1" ht="31.2" x14ac:dyDescent="0.3">
      <c r="A45" s="129" t="s">
        <v>35</v>
      </c>
      <c r="B45" s="128" t="s">
        <v>276</v>
      </c>
      <c r="C45" s="114"/>
      <c r="D45" s="115"/>
      <c r="E45" s="144">
        <v>8302255.5820000004</v>
      </c>
      <c r="F45" s="63"/>
      <c r="G45" s="63"/>
    </row>
    <row r="46" spans="1:7" s="64" customFormat="1" x14ac:dyDescent="0.3">
      <c r="A46" s="129" t="s">
        <v>37</v>
      </c>
      <c r="B46" s="128" t="s">
        <v>277</v>
      </c>
      <c r="C46" s="111"/>
      <c r="D46" s="111"/>
      <c r="E46" s="169">
        <v>0</v>
      </c>
      <c r="F46" s="63"/>
      <c r="G46" s="63"/>
    </row>
    <row r="47" spans="1:7" s="59" customFormat="1" x14ac:dyDescent="0.3">
      <c r="A47" s="129" t="s">
        <v>41</v>
      </c>
      <c r="B47" s="128" t="s">
        <v>278</v>
      </c>
      <c r="C47" s="110"/>
      <c r="D47" s="110"/>
      <c r="E47" s="80">
        <f>1136445.5</f>
        <v>1136445.5</v>
      </c>
      <c r="F47" s="65"/>
      <c r="G47" s="65"/>
    </row>
    <row r="48" spans="1:7" x14ac:dyDescent="0.3">
      <c r="C48" s="116"/>
    </row>
    <row r="49" spans="1:5" s="2" customFormat="1" x14ac:dyDescent="0.3">
      <c r="A49" s="32"/>
      <c r="C49" s="117"/>
      <c r="D49" s="117"/>
      <c r="E49" s="104"/>
    </row>
    <row r="50" spans="1:5" s="2" customFormat="1" x14ac:dyDescent="0.3">
      <c r="A50" s="32"/>
      <c r="C50" s="117"/>
      <c r="D50" s="117"/>
      <c r="E50" s="104"/>
    </row>
    <row r="51" spans="1:5" s="2" customFormat="1" x14ac:dyDescent="0.3">
      <c r="A51" s="32"/>
      <c r="C51" s="117"/>
      <c r="D51" s="117"/>
      <c r="E51" s="104"/>
    </row>
  </sheetData>
  <mergeCells count="9">
    <mergeCell ref="F2:G2"/>
    <mergeCell ref="F6:G6"/>
    <mergeCell ref="A3:G3"/>
    <mergeCell ref="A4:G4"/>
    <mergeCell ref="F5:G5"/>
    <mergeCell ref="B6:B7"/>
    <mergeCell ref="A6:A7"/>
    <mergeCell ref="A8:B8"/>
    <mergeCell ref="C6:D6"/>
  </mergeCells>
  <pageMargins left="0.2" right="0.2" top="0.5" bottom="0.5" header="0.3" footer="0.3"/>
  <pageSetup paperSize="9" scale="76" orientation="portrait" r:id="rId1"/>
  <headerFooter>
    <oddFooter>Page &amp;P</oddFooter>
  </headerFooter>
</worksheet>
</file>

<file path=xl/worksheets/sheet2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G58"/>
  <sheetViews>
    <sheetView view="pageBreakPreview" zoomScale="60" zoomScaleNormal="100" workbookViewId="0">
      <selection activeCell="K27" sqref="K27"/>
    </sheetView>
  </sheetViews>
  <sheetFormatPr defaultColWidth="8" defaultRowHeight="15.6" x14ac:dyDescent="0.3"/>
  <cols>
    <col min="1" max="1" width="4.3984375" style="1" customWidth="1"/>
    <col min="2" max="2" width="35.69921875" style="1" customWidth="1"/>
    <col min="3" max="3" width="16.19921875" style="1" hidden="1" customWidth="1"/>
    <col min="4" max="4" width="18.3984375" style="1" customWidth="1"/>
    <col min="5" max="5" width="16.59765625" style="1" customWidth="1"/>
    <col min="6" max="6" width="16.296875" style="1" customWidth="1"/>
    <col min="7" max="7" width="10.19921875" style="1" customWidth="1"/>
    <col min="8" max="8" width="8" style="1" customWidth="1"/>
    <col min="9" max="16384" width="8" style="1"/>
  </cols>
  <sheetData>
    <row r="1" spans="1:7" x14ac:dyDescent="0.3">
      <c r="A1" s="55"/>
    </row>
    <row r="2" spans="1:7" x14ac:dyDescent="0.3">
      <c r="A2" s="56" t="s">
        <v>133</v>
      </c>
      <c r="F2" s="421" t="s">
        <v>175</v>
      </c>
      <c r="G2" s="421"/>
    </row>
    <row r="3" spans="1:7" ht="18.75" customHeight="1" x14ac:dyDescent="0.3">
      <c r="A3" s="422" t="s">
        <v>255</v>
      </c>
      <c r="B3" s="422"/>
      <c r="C3" s="422"/>
      <c r="D3" s="422"/>
      <c r="E3" s="422"/>
      <c r="F3" s="422"/>
      <c r="G3" s="422"/>
    </row>
    <row r="4" spans="1:7" x14ac:dyDescent="0.3">
      <c r="A4" s="423" t="str">
        <f>+'51'!A4:G4</f>
        <v>(Kèm theo Quyết định số  225/QĐ-UBND ngày 24/4/2026 của UBND xã Sảng Mộc)</v>
      </c>
      <c r="B4" s="423"/>
      <c r="C4" s="423"/>
      <c r="D4" s="423"/>
      <c r="E4" s="423"/>
      <c r="F4" s="423"/>
      <c r="G4" s="423"/>
    </row>
    <row r="5" spans="1:7" ht="15.75" customHeight="1" x14ac:dyDescent="0.3">
      <c r="A5" s="427" t="s">
        <v>237</v>
      </c>
      <c r="B5" s="427"/>
      <c r="C5" s="427"/>
      <c r="D5" s="427"/>
      <c r="E5" s="427"/>
      <c r="F5" s="427"/>
      <c r="G5" s="427"/>
    </row>
    <row r="6" spans="1:7" ht="19.8" customHeight="1" x14ac:dyDescent="0.3">
      <c r="A6" s="428" t="s">
        <v>1</v>
      </c>
      <c r="B6" s="428" t="s">
        <v>157</v>
      </c>
      <c r="C6" s="431" t="s">
        <v>154</v>
      </c>
      <c r="D6" s="432"/>
      <c r="E6" s="431" t="s">
        <v>155</v>
      </c>
      <c r="F6" s="419" t="s">
        <v>156</v>
      </c>
      <c r="G6" s="420"/>
    </row>
    <row r="7" spans="1:7" ht="36.450000000000003" customHeight="1" x14ac:dyDescent="0.3">
      <c r="A7" s="429"/>
      <c r="B7" s="430"/>
      <c r="C7" s="433"/>
      <c r="D7" s="434"/>
      <c r="E7" s="433"/>
      <c r="F7" s="71" t="s">
        <v>191</v>
      </c>
      <c r="G7" s="45" t="s">
        <v>192</v>
      </c>
    </row>
    <row r="8" spans="1:7" ht="19.5" customHeight="1" x14ac:dyDescent="0.3">
      <c r="A8" s="123" t="s">
        <v>7</v>
      </c>
      <c r="B8" s="126" t="s">
        <v>8</v>
      </c>
      <c r="C8" s="126" t="s">
        <v>125</v>
      </c>
      <c r="D8" s="126">
        <v>1</v>
      </c>
      <c r="E8" s="126">
        <v>2</v>
      </c>
      <c r="F8" s="170">
        <v>3</v>
      </c>
      <c r="G8" s="170">
        <v>4</v>
      </c>
    </row>
    <row r="9" spans="1:7" s="59" customFormat="1" ht="56.4" customHeight="1" x14ac:dyDescent="0.3">
      <c r="A9" s="86"/>
      <c r="B9" s="96" t="s">
        <v>280</v>
      </c>
      <c r="C9" s="124">
        <v>0</v>
      </c>
      <c r="D9" s="131">
        <f>D10+D11+D48+D49</f>
        <v>71032241</v>
      </c>
      <c r="E9" s="131">
        <f>E10+E11+E48+E49</f>
        <v>76500958.086999997</v>
      </c>
      <c r="F9" s="125">
        <f>+E9-D9</f>
        <v>5468717.0869999975</v>
      </c>
      <c r="G9" s="58">
        <f>+E9/D9%</f>
        <v>107.69892236259305</v>
      </c>
    </row>
    <row r="10" spans="1:7" s="61" customFormat="1" ht="31.2" x14ac:dyDescent="0.3">
      <c r="A10" s="86" t="s">
        <v>7</v>
      </c>
      <c r="B10" s="87" t="s">
        <v>281</v>
      </c>
      <c r="C10" s="120">
        <v>0</v>
      </c>
      <c r="D10" s="121"/>
      <c r="E10" s="121"/>
      <c r="F10" s="37"/>
      <c r="G10" s="60"/>
    </row>
    <row r="11" spans="1:7" s="59" customFormat="1" ht="31.05" customHeight="1" x14ac:dyDescent="0.3">
      <c r="A11" s="129" t="s">
        <v>8</v>
      </c>
      <c r="B11" s="128" t="s">
        <v>282</v>
      </c>
      <c r="C11" s="130">
        <v>0</v>
      </c>
      <c r="D11" s="127">
        <f>D12+D29+D44+D45+D46+D47</f>
        <v>71032241</v>
      </c>
      <c r="E11" s="127">
        <f>E12+E29+E44+E45+E46+E47</f>
        <v>67062257.004999995</v>
      </c>
      <c r="F11" s="38">
        <f>+E11-D11</f>
        <v>-3969983.9950000048</v>
      </c>
      <c r="G11" s="58">
        <f t="shared" ref="G11:G41" si="0">+E11/D11%</f>
        <v>94.411011198421846</v>
      </c>
    </row>
    <row r="12" spans="1:7" s="59" customFormat="1" ht="19.05" customHeight="1" x14ac:dyDescent="0.3">
      <c r="A12" s="86" t="s">
        <v>12</v>
      </c>
      <c r="B12" s="87" t="s">
        <v>25</v>
      </c>
      <c r="C12" s="120">
        <v>0</v>
      </c>
      <c r="D12" s="171">
        <f>D13+D27+D28</f>
        <v>5804260.7999999998</v>
      </c>
      <c r="E12" s="171">
        <f>E13+E27+E28</f>
        <v>4726121.7530000005</v>
      </c>
      <c r="F12" s="38">
        <f t="shared" ref="F12:F35" si="1">+E12-D12</f>
        <v>-1078139.0469999993</v>
      </c>
      <c r="G12" s="172">
        <f>+E12/D12%</f>
        <v>81.425041290356916</v>
      </c>
    </row>
    <row r="13" spans="1:7" s="59" customFormat="1" ht="19.05" customHeight="1" x14ac:dyDescent="0.3">
      <c r="A13" s="88" t="s">
        <v>125</v>
      </c>
      <c r="B13" s="89" t="s">
        <v>258</v>
      </c>
      <c r="C13" s="122">
        <v>0</v>
      </c>
      <c r="D13" s="121">
        <f>+D16+D19+D23</f>
        <v>5804260.7999999998</v>
      </c>
      <c r="E13" s="121">
        <f>+E16+E19+E23</f>
        <v>4726121.7530000005</v>
      </c>
      <c r="F13" s="38">
        <f t="shared" si="1"/>
        <v>-1078139.0469999993</v>
      </c>
      <c r="G13" s="58">
        <f t="shared" si="0"/>
        <v>81.425041290356916</v>
      </c>
    </row>
    <row r="14" spans="1:7" s="59" customFormat="1" x14ac:dyDescent="0.3">
      <c r="A14" s="88" t="s">
        <v>14</v>
      </c>
      <c r="B14" s="89" t="s">
        <v>77</v>
      </c>
      <c r="C14" s="122">
        <v>0</v>
      </c>
      <c r="D14" s="121"/>
      <c r="E14" s="121"/>
      <c r="F14" s="38">
        <f t="shared" si="1"/>
        <v>0</v>
      </c>
      <c r="G14" s="58"/>
    </row>
    <row r="15" spans="1:7" s="59" customFormat="1" x14ac:dyDescent="0.3">
      <c r="A15" s="88" t="s">
        <v>14</v>
      </c>
      <c r="B15" s="89" t="s">
        <v>183</v>
      </c>
      <c r="C15" s="122">
        <v>0</v>
      </c>
      <c r="D15" s="121"/>
      <c r="E15" s="121"/>
      <c r="F15" s="38">
        <f t="shared" si="1"/>
        <v>0</v>
      </c>
      <c r="G15" s="58"/>
    </row>
    <row r="16" spans="1:7" s="59" customFormat="1" x14ac:dyDescent="0.3">
      <c r="A16" s="88" t="s">
        <v>14</v>
      </c>
      <c r="B16" s="89" t="s">
        <v>184</v>
      </c>
      <c r="C16" s="122">
        <v>0</v>
      </c>
      <c r="D16" s="121">
        <v>597000</v>
      </c>
      <c r="E16" s="121">
        <v>239180</v>
      </c>
      <c r="F16" s="38">
        <f t="shared" si="1"/>
        <v>-357820</v>
      </c>
      <c r="G16" s="58">
        <f t="shared" si="0"/>
        <v>40.063651591289783</v>
      </c>
    </row>
    <row r="17" spans="1:7" s="61" customFormat="1" ht="16.2" x14ac:dyDescent="0.3">
      <c r="A17" s="88" t="s">
        <v>14</v>
      </c>
      <c r="B17" s="89" t="s">
        <v>283</v>
      </c>
      <c r="C17" s="122">
        <v>0</v>
      </c>
      <c r="D17" s="121"/>
      <c r="E17" s="121"/>
      <c r="F17" s="38">
        <f t="shared" si="1"/>
        <v>0</v>
      </c>
      <c r="G17" s="58"/>
    </row>
    <row r="18" spans="1:7" s="59" customFormat="1" x14ac:dyDescent="0.3">
      <c r="A18" s="88" t="s">
        <v>14</v>
      </c>
      <c r="B18" s="89" t="s">
        <v>78</v>
      </c>
      <c r="C18" s="122">
        <v>0</v>
      </c>
      <c r="D18" s="121"/>
      <c r="E18" s="121"/>
      <c r="F18" s="38">
        <f t="shared" si="1"/>
        <v>0</v>
      </c>
      <c r="G18" s="58"/>
    </row>
    <row r="19" spans="1:7" s="59" customFormat="1" x14ac:dyDescent="0.3">
      <c r="A19" s="88" t="s">
        <v>14</v>
      </c>
      <c r="B19" s="89" t="s">
        <v>185</v>
      </c>
      <c r="C19" s="122">
        <v>0</v>
      </c>
      <c r="D19" s="121">
        <v>495000</v>
      </c>
      <c r="E19" s="121">
        <v>494467.89199999999</v>
      </c>
      <c r="F19" s="38">
        <f t="shared" si="1"/>
        <v>-532.10800000000745</v>
      </c>
      <c r="G19" s="58">
        <f t="shared" si="0"/>
        <v>99.892503434343439</v>
      </c>
    </row>
    <row r="20" spans="1:7" s="59" customFormat="1" x14ac:dyDescent="0.3">
      <c r="A20" s="88" t="s">
        <v>14</v>
      </c>
      <c r="B20" s="89" t="s">
        <v>79</v>
      </c>
      <c r="C20" s="122">
        <v>0</v>
      </c>
      <c r="D20" s="121"/>
      <c r="E20" s="121"/>
      <c r="F20" s="38">
        <f t="shared" si="1"/>
        <v>0</v>
      </c>
      <c r="G20" s="58"/>
    </row>
    <row r="21" spans="1:7" s="59" customFormat="1" x14ac:dyDescent="0.3">
      <c r="A21" s="88" t="s">
        <v>14</v>
      </c>
      <c r="B21" s="89" t="s">
        <v>80</v>
      </c>
      <c r="C21" s="122">
        <v>0</v>
      </c>
      <c r="D21" s="121"/>
      <c r="E21" s="121"/>
      <c r="F21" s="38">
        <f t="shared" si="1"/>
        <v>0</v>
      </c>
      <c r="G21" s="58"/>
    </row>
    <row r="22" spans="1:7" s="59" customFormat="1" x14ac:dyDescent="0.3">
      <c r="A22" s="88" t="s">
        <v>14</v>
      </c>
      <c r="B22" s="89" t="s">
        <v>81</v>
      </c>
      <c r="C22" s="122">
        <v>0</v>
      </c>
      <c r="D22" s="121"/>
      <c r="E22" s="121"/>
      <c r="F22" s="38">
        <f t="shared" si="1"/>
        <v>0</v>
      </c>
      <c r="G22" s="58"/>
    </row>
    <row r="23" spans="1:7" s="59" customFormat="1" x14ac:dyDescent="0.3">
      <c r="A23" s="88" t="s">
        <v>14</v>
      </c>
      <c r="B23" s="89" t="s">
        <v>82</v>
      </c>
      <c r="C23" s="122">
        <v>0</v>
      </c>
      <c r="D23" s="121">
        <v>4712260.8</v>
      </c>
      <c r="E23" s="121">
        <v>3992473.861</v>
      </c>
      <c r="F23" s="38">
        <f t="shared" si="1"/>
        <v>-719786.93899999978</v>
      </c>
      <c r="G23" s="58">
        <f t="shared" si="0"/>
        <v>84.725231273277572</v>
      </c>
    </row>
    <row r="24" spans="1:7" s="59" customFormat="1" ht="31.2" x14ac:dyDescent="0.3">
      <c r="A24" s="88" t="s">
        <v>14</v>
      </c>
      <c r="B24" s="89" t="s">
        <v>261</v>
      </c>
      <c r="C24" s="122">
        <v>0</v>
      </c>
      <c r="D24" s="121"/>
      <c r="E24" s="127"/>
      <c r="F24" s="38">
        <f t="shared" si="1"/>
        <v>0</v>
      </c>
      <c r="G24" s="58"/>
    </row>
    <row r="25" spans="1:7" s="59" customFormat="1" x14ac:dyDescent="0.3">
      <c r="A25" s="88" t="s">
        <v>14</v>
      </c>
      <c r="B25" s="89" t="s">
        <v>83</v>
      </c>
      <c r="C25" s="122">
        <v>0</v>
      </c>
      <c r="D25" s="121"/>
      <c r="E25" s="121"/>
      <c r="F25" s="38">
        <f t="shared" si="1"/>
        <v>0</v>
      </c>
      <c r="G25" s="58"/>
    </row>
    <row r="26" spans="1:7" s="59" customFormat="1" ht="31.2" x14ac:dyDescent="0.3">
      <c r="A26" s="88" t="s">
        <v>14</v>
      </c>
      <c r="B26" s="89" t="s">
        <v>186</v>
      </c>
      <c r="C26" s="122">
        <v>0</v>
      </c>
      <c r="D26" s="121"/>
      <c r="E26" s="121"/>
      <c r="F26" s="38">
        <f t="shared" si="1"/>
        <v>0</v>
      </c>
      <c r="G26" s="58"/>
    </row>
    <row r="27" spans="1:7" s="59" customFormat="1" ht="78" x14ac:dyDescent="0.3">
      <c r="A27" s="88" t="s">
        <v>127</v>
      </c>
      <c r="B27" s="89" t="s">
        <v>284</v>
      </c>
      <c r="C27" s="122">
        <v>0</v>
      </c>
      <c r="D27" s="121"/>
      <c r="E27" s="121"/>
      <c r="F27" s="38">
        <f t="shared" si="1"/>
        <v>0</v>
      </c>
      <c r="G27" s="58"/>
    </row>
    <row r="28" spans="1:7" s="59" customFormat="1" ht="31.2" x14ac:dyDescent="0.3">
      <c r="A28" s="88" t="s">
        <v>128</v>
      </c>
      <c r="B28" s="89" t="s">
        <v>187</v>
      </c>
      <c r="C28" s="122">
        <v>0</v>
      </c>
      <c r="D28" s="121"/>
      <c r="E28" s="121"/>
      <c r="F28" s="38">
        <f t="shared" si="1"/>
        <v>0</v>
      </c>
      <c r="G28" s="58"/>
    </row>
    <row r="29" spans="1:7" s="64" customFormat="1" x14ac:dyDescent="0.3">
      <c r="A29" s="129" t="s">
        <v>16</v>
      </c>
      <c r="B29" s="128" t="s">
        <v>285</v>
      </c>
      <c r="C29" s="130">
        <v>0</v>
      </c>
      <c r="D29" s="127">
        <f>SUM(D30:D43)</f>
        <v>64798980.200000003</v>
      </c>
      <c r="E29" s="127">
        <f>SUM(E30:E43)</f>
        <v>62336135.251999997</v>
      </c>
      <c r="F29" s="62">
        <f t="shared" si="1"/>
        <v>-2462844.9480000064</v>
      </c>
      <c r="G29" s="63">
        <f>+E29/D29%</f>
        <v>96.199253537017853</v>
      </c>
    </row>
    <row r="30" spans="1:7" s="64" customFormat="1" x14ac:dyDescent="0.3">
      <c r="A30" s="141" t="s">
        <v>14</v>
      </c>
      <c r="B30" s="142" t="s">
        <v>77</v>
      </c>
      <c r="C30" s="175">
        <v>0</v>
      </c>
      <c r="D30" s="326">
        <v>760619.2</v>
      </c>
      <c r="E30" s="173">
        <v>755193.97100000002</v>
      </c>
      <c r="F30" s="38">
        <f t="shared" si="1"/>
        <v>-5425.2289999999339</v>
      </c>
      <c r="G30" s="58">
        <f>+E30/D30%</f>
        <v>99.286735202056448</v>
      </c>
    </row>
    <row r="31" spans="1:7" s="59" customFormat="1" x14ac:dyDescent="0.3">
      <c r="A31" s="141" t="s">
        <v>14</v>
      </c>
      <c r="B31" s="142" t="s">
        <v>183</v>
      </c>
      <c r="C31" s="175">
        <v>0</v>
      </c>
      <c r="D31" s="326">
        <v>408000</v>
      </c>
      <c r="E31" s="173">
        <v>407477</v>
      </c>
      <c r="F31" s="38">
        <f t="shared" si="1"/>
        <v>-523</v>
      </c>
      <c r="G31" s="58"/>
    </row>
    <row r="32" spans="1:7" s="59" customFormat="1" x14ac:dyDescent="0.3">
      <c r="A32" s="141" t="s">
        <v>14</v>
      </c>
      <c r="B32" s="142" t="s">
        <v>184</v>
      </c>
      <c r="C32" s="175">
        <v>0</v>
      </c>
      <c r="D32" s="327">
        <v>33270315</v>
      </c>
      <c r="E32" s="329">
        <v>32145447.066</v>
      </c>
      <c r="F32" s="38">
        <f t="shared" si="1"/>
        <v>-1124867.9340000004</v>
      </c>
      <c r="G32" s="58">
        <f t="shared" si="0"/>
        <v>96.619004256497107</v>
      </c>
    </row>
    <row r="33" spans="1:7" s="59" customFormat="1" x14ac:dyDescent="0.3">
      <c r="A33" s="141" t="s">
        <v>14</v>
      </c>
      <c r="B33" s="142" t="s">
        <v>283</v>
      </c>
      <c r="C33" s="175">
        <v>0</v>
      </c>
      <c r="D33" s="173"/>
      <c r="E33" s="328"/>
      <c r="F33" s="38">
        <f t="shared" si="1"/>
        <v>0</v>
      </c>
      <c r="G33" s="58"/>
    </row>
    <row r="34" spans="1:7" s="59" customFormat="1" x14ac:dyDescent="0.3">
      <c r="A34" s="141" t="s">
        <v>14</v>
      </c>
      <c r="B34" s="142" t="s">
        <v>78</v>
      </c>
      <c r="C34" s="175">
        <v>0</v>
      </c>
      <c r="D34" s="327">
        <f>39000+73300</f>
        <v>112300</v>
      </c>
      <c r="E34" s="330">
        <v>76037.600000000006</v>
      </c>
      <c r="F34" s="38">
        <f t="shared" si="1"/>
        <v>-36262.399999999994</v>
      </c>
      <c r="G34" s="58"/>
    </row>
    <row r="35" spans="1:7" s="59" customFormat="1" x14ac:dyDescent="0.3">
      <c r="A35" s="141" t="s">
        <v>14</v>
      </c>
      <c r="B35" s="142" t="s">
        <v>185</v>
      </c>
      <c r="C35" s="175">
        <v>0</v>
      </c>
      <c r="D35" s="328">
        <f>42577+14500+250000</f>
        <v>307077</v>
      </c>
      <c r="E35" s="330">
        <v>275187</v>
      </c>
      <c r="F35" s="38">
        <f t="shared" si="1"/>
        <v>-31890</v>
      </c>
      <c r="G35" s="58">
        <f t="shared" si="0"/>
        <v>89.614982561377118</v>
      </c>
    </row>
    <row r="36" spans="1:7" s="59" customFormat="1" ht="31.2" x14ac:dyDescent="0.3">
      <c r="A36" s="141" t="s">
        <v>14</v>
      </c>
      <c r="B36" s="142" t="s">
        <v>286</v>
      </c>
      <c r="C36" s="175">
        <v>0</v>
      </c>
      <c r="D36" s="174">
        <v>0</v>
      </c>
      <c r="E36" s="330">
        <v>0</v>
      </c>
      <c r="F36" s="38">
        <f t="shared" ref="F36:F49" si="2">+E36-D36</f>
        <v>0</v>
      </c>
      <c r="G36" s="58"/>
    </row>
    <row r="37" spans="1:7" s="59" customFormat="1" ht="16.05" customHeight="1" x14ac:dyDescent="0.3">
      <c r="A37" s="141" t="s">
        <v>14</v>
      </c>
      <c r="B37" s="142" t="s">
        <v>80</v>
      </c>
      <c r="C37" s="175">
        <v>0</v>
      </c>
      <c r="D37" s="327">
        <v>22841</v>
      </c>
      <c r="E37" s="330">
        <v>22824.01</v>
      </c>
      <c r="F37" s="38">
        <f t="shared" si="2"/>
        <v>-16.990000000001601</v>
      </c>
      <c r="G37" s="58">
        <f t="shared" si="0"/>
        <v>99.925616216452866</v>
      </c>
    </row>
    <row r="38" spans="1:7" s="59" customFormat="1" ht="17.55" customHeight="1" x14ac:dyDescent="0.3">
      <c r="A38" s="141" t="s">
        <v>14</v>
      </c>
      <c r="B38" s="142" t="s">
        <v>81</v>
      </c>
      <c r="C38" s="175">
        <v>0</v>
      </c>
      <c r="D38" s="327">
        <v>40000</v>
      </c>
      <c r="E38" s="330">
        <v>40000</v>
      </c>
      <c r="F38" s="38">
        <f t="shared" si="2"/>
        <v>0</v>
      </c>
      <c r="G38" s="58">
        <f t="shared" si="0"/>
        <v>100</v>
      </c>
    </row>
    <row r="39" spans="1:7" s="59" customFormat="1" ht="17.55" customHeight="1" x14ac:dyDescent="0.3">
      <c r="A39" s="141" t="s">
        <v>14</v>
      </c>
      <c r="B39" s="142" t="s">
        <v>82</v>
      </c>
      <c r="C39" s="175">
        <v>0</v>
      </c>
      <c r="D39" s="327">
        <v>7733872</v>
      </c>
      <c r="E39" s="330">
        <v>6847490.602</v>
      </c>
      <c r="F39" s="38">
        <f t="shared" si="2"/>
        <v>-886381.39800000004</v>
      </c>
      <c r="G39" s="58">
        <f t="shared" si="0"/>
        <v>88.538969897614024</v>
      </c>
    </row>
    <row r="40" spans="1:7" s="59" customFormat="1" ht="33" customHeight="1" x14ac:dyDescent="0.3">
      <c r="A40" s="141" t="s">
        <v>14</v>
      </c>
      <c r="B40" s="142" t="s">
        <v>261</v>
      </c>
      <c r="C40" s="175">
        <v>0</v>
      </c>
      <c r="D40" s="327">
        <v>20636423</v>
      </c>
      <c r="E40" s="330">
        <v>20268400.752999999</v>
      </c>
      <c r="F40" s="38">
        <f t="shared" si="2"/>
        <v>-368022.24700000137</v>
      </c>
      <c r="G40" s="58">
        <f t="shared" si="0"/>
        <v>98.216637413373419</v>
      </c>
    </row>
    <row r="41" spans="1:7" s="59" customFormat="1" ht="19.05" customHeight="1" x14ac:dyDescent="0.3">
      <c r="A41" s="141" t="s">
        <v>14</v>
      </c>
      <c r="B41" s="142" t="s">
        <v>188</v>
      </c>
      <c r="C41" s="175">
        <v>0</v>
      </c>
      <c r="D41" s="327">
        <v>1507533</v>
      </c>
      <c r="E41" s="330">
        <v>1498077.25</v>
      </c>
      <c r="F41" s="38">
        <f t="shared" si="2"/>
        <v>-9455.75</v>
      </c>
      <c r="G41" s="58">
        <f t="shared" si="0"/>
        <v>99.372766632637564</v>
      </c>
    </row>
    <row r="42" spans="1:7" s="59" customFormat="1" ht="24.6" customHeight="1" x14ac:dyDescent="0.3">
      <c r="A42" s="141" t="s">
        <v>14</v>
      </c>
      <c r="B42" s="142" t="s">
        <v>336</v>
      </c>
      <c r="C42" s="175">
        <v>0</v>
      </c>
      <c r="D42" s="176"/>
      <c r="E42" s="177"/>
      <c r="F42" s="38"/>
      <c r="G42" s="58"/>
    </row>
    <row r="43" spans="1:7" s="59" customFormat="1" ht="34.950000000000003" customHeight="1" x14ac:dyDescent="0.3">
      <c r="A43" s="141" t="s">
        <v>14</v>
      </c>
      <c r="B43" s="142" t="s">
        <v>189</v>
      </c>
      <c r="C43" s="175"/>
      <c r="D43" s="176"/>
      <c r="E43" s="178"/>
      <c r="F43" s="38"/>
      <c r="G43" s="58"/>
    </row>
    <row r="44" spans="1:7" s="59" customFormat="1" ht="32.549999999999997" customHeight="1" x14ac:dyDescent="0.3">
      <c r="A44" s="129" t="s">
        <v>19</v>
      </c>
      <c r="B44" s="128" t="s">
        <v>27</v>
      </c>
      <c r="C44" s="130">
        <v>0</v>
      </c>
      <c r="D44" s="127"/>
      <c r="E44" s="127"/>
      <c r="F44" s="38">
        <f t="shared" si="2"/>
        <v>0</v>
      </c>
      <c r="G44" s="58"/>
    </row>
    <row r="45" spans="1:7" s="59" customFormat="1" ht="19.95" customHeight="1" x14ac:dyDescent="0.3">
      <c r="A45" s="129" t="s">
        <v>20</v>
      </c>
      <c r="B45" s="128" t="s">
        <v>28</v>
      </c>
      <c r="C45" s="120">
        <v>0</v>
      </c>
      <c r="D45" s="121"/>
      <c r="E45" s="121"/>
      <c r="F45" s="38">
        <f t="shared" si="2"/>
        <v>0</v>
      </c>
      <c r="G45" s="58"/>
    </row>
    <row r="46" spans="1:7" s="59" customFormat="1" ht="20.55" customHeight="1" x14ac:dyDescent="0.3">
      <c r="A46" s="129" t="s">
        <v>22</v>
      </c>
      <c r="B46" s="128" t="s">
        <v>287</v>
      </c>
      <c r="C46" s="120">
        <v>0</v>
      </c>
      <c r="D46" s="121">
        <v>429000</v>
      </c>
      <c r="E46" s="121"/>
      <c r="F46" s="38">
        <f t="shared" si="2"/>
        <v>-429000</v>
      </c>
      <c r="G46" s="58"/>
    </row>
    <row r="47" spans="1:7" s="64" customFormat="1" ht="19.05" customHeight="1" x14ac:dyDescent="0.3">
      <c r="A47" s="129" t="s">
        <v>76</v>
      </c>
      <c r="B47" s="128" t="s">
        <v>288</v>
      </c>
      <c r="C47" s="120">
        <v>0</v>
      </c>
      <c r="D47" s="121"/>
      <c r="E47" s="121"/>
      <c r="F47" s="62">
        <f t="shared" si="2"/>
        <v>0</v>
      </c>
      <c r="G47" s="63"/>
    </row>
    <row r="48" spans="1:7" s="64" customFormat="1" ht="18" customHeight="1" x14ac:dyDescent="0.3">
      <c r="A48" s="86" t="s">
        <v>35</v>
      </c>
      <c r="B48" s="128" t="s">
        <v>190</v>
      </c>
      <c r="C48" s="120">
        <v>0</v>
      </c>
      <c r="D48" s="121"/>
      <c r="E48" s="144">
        <v>8302255.5820000004</v>
      </c>
      <c r="F48" s="283">
        <f t="shared" si="2"/>
        <v>8302255.5820000004</v>
      </c>
      <c r="G48" s="63"/>
    </row>
    <row r="49" spans="1:7" s="64" customFormat="1" ht="21.45" customHeight="1" x14ac:dyDescent="0.3">
      <c r="A49" s="278" t="s">
        <v>37</v>
      </c>
      <c r="B49" s="279" t="s">
        <v>132</v>
      </c>
      <c r="C49" s="280">
        <v>0</v>
      </c>
      <c r="D49" s="281"/>
      <c r="E49" s="282">
        <f>1136445.5</f>
        <v>1136445.5</v>
      </c>
      <c r="F49" s="284">
        <f t="shared" si="2"/>
        <v>1136445.5</v>
      </c>
      <c r="G49" s="63"/>
    </row>
    <row r="50" spans="1:7" x14ac:dyDescent="0.3">
      <c r="C50" s="66"/>
    </row>
    <row r="51" spans="1:7" s="2" customFormat="1" x14ac:dyDescent="0.3"/>
    <row r="52" spans="1:7" s="2" customFormat="1" x14ac:dyDescent="0.3"/>
    <row r="53" spans="1:7" s="2" customFormat="1" x14ac:dyDescent="0.3"/>
    <row r="58" spans="1:7" x14ac:dyDescent="0.3">
      <c r="E58" s="66"/>
    </row>
  </sheetData>
  <mergeCells count="9">
    <mergeCell ref="F2:G2"/>
    <mergeCell ref="A3:G3"/>
    <mergeCell ref="A4:G4"/>
    <mergeCell ref="A5:G5"/>
    <mergeCell ref="A6:A7"/>
    <mergeCell ref="B6:B7"/>
    <mergeCell ref="C6:D7"/>
    <mergeCell ref="E6:E7"/>
    <mergeCell ref="F6:G6"/>
  </mergeCells>
  <pageMargins left="0.2" right="0.2" top="0.5" bottom="0.5" header="0.3" footer="0.3"/>
  <pageSetup paperSize="9" scale="90" orientation="portrait" r:id="rId1"/>
  <headerFooter>
    <oddFooter>Page &amp;P</oddFooter>
  </headerFooter>
</worksheet>
</file>

<file path=xl/worksheets/sheet2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B1:R60"/>
  <sheetViews>
    <sheetView view="pageBreakPreview" zoomScale="60" zoomScaleNormal="100" workbookViewId="0">
      <selection activeCell="I6" sqref="I6:I7"/>
    </sheetView>
  </sheetViews>
  <sheetFormatPr defaultColWidth="8.69921875" defaultRowHeight="12" x14ac:dyDescent="0.25"/>
  <cols>
    <col min="1" max="1" width="1.59765625" style="194" customWidth="1"/>
    <col min="2" max="2" width="4.8984375" style="193" customWidth="1"/>
    <col min="3" max="3" width="29.796875" style="194" customWidth="1"/>
    <col min="4" max="4" width="8.8984375" style="194" customWidth="1"/>
    <col min="5" max="5" width="7.59765625" style="194" customWidth="1"/>
    <col min="6" max="6" width="4.296875" style="194" customWidth="1"/>
    <col min="7" max="7" width="9.5" style="194" customWidth="1"/>
    <col min="8" max="8" width="15.59765625" style="194" customWidth="1"/>
    <col min="9" max="9" width="15.69921875" style="194" customWidth="1"/>
    <col min="10" max="10" width="12.19921875" style="194" customWidth="1"/>
    <col min="11" max="11" width="14.19921875" style="194" customWidth="1"/>
    <col min="12" max="12" width="11.796875" style="194" customWidth="1"/>
    <col min="13" max="13" width="10.69921875" style="194" customWidth="1"/>
    <col min="14" max="14" width="7.69921875" style="194" customWidth="1"/>
    <col min="15" max="15" width="7.796875" style="194" customWidth="1"/>
    <col min="16" max="16" width="0" style="194" hidden="1" customWidth="1"/>
    <col min="17" max="18" width="9.09765625" style="194" bestFit="1" customWidth="1"/>
    <col min="19" max="16384" width="8.69921875" style="194"/>
  </cols>
  <sheetData>
    <row r="1" spans="2:18" ht="27" customHeight="1" x14ac:dyDescent="0.25">
      <c r="B1" s="180"/>
      <c r="C1" s="179"/>
      <c r="D1" s="179"/>
      <c r="E1" s="179"/>
      <c r="F1" s="179"/>
      <c r="G1" s="179"/>
      <c r="H1" s="179"/>
      <c r="I1" s="179"/>
      <c r="J1" s="179"/>
      <c r="K1" s="179"/>
      <c r="L1" s="179"/>
      <c r="M1" s="179"/>
      <c r="N1" s="452" t="s">
        <v>337</v>
      </c>
      <c r="O1" s="452"/>
    </row>
    <row r="2" spans="2:18" ht="24" customHeight="1" x14ac:dyDescent="0.25">
      <c r="B2" s="453" t="s">
        <v>612</v>
      </c>
      <c r="C2" s="454"/>
      <c r="D2" s="454"/>
      <c r="E2" s="454"/>
      <c r="F2" s="454"/>
      <c r="G2" s="454"/>
      <c r="H2" s="454"/>
      <c r="I2" s="454"/>
      <c r="J2" s="454"/>
      <c r="K2" s="454"/>
      <c r="L2" s="454"/>
      <c r="M2" s="454"/>
      <c r="N2" s="454"/>
      <c r="O2" s="454"/>
    </row>
    <row r="3" spans="2:18" ht="19.8" customHeight="1" x14ac:dyDescent="0.25">
      <c r="B3" s="544" t="s">
        <v>632</v>
      </c>
      <c r="C3" s="544"/>
      <c r="D3" s="544"/>
      <c r="E3" s="544"/>
      <c r="F3" s="544"/>
      <c r="G3" s="544"/>
      <c r="H3" s="544"/>
      <c r="I3" s="544"/>
      <c r="J3" s="544"/>
      <c r="K3" s="544"/>
      <c r="L3" s="544"/>
      <c r="M3" s="544"/>
      <c r="N3" s="544"/>
      <c r="O3" s="544"/>
    </row>
    <row r="4" spans="2:18" ht="18" customHeight="1" x14ac:dyDescent="0.25">
      <c r="C4" s="217"/>
      <c r="D4" s="217"/>
      <c r="E4" s="217"/>
      <c r="F4" s="217"/>
      <c r="G4" s="217"/>
      <c r="H4" s="217"/>
      <c r="I4" s="217"/>
      <c r="J4" s="217"/>
      <c r="K4" s="217"/>
      <c r="L4" s="217"/>
      <c r="M4" s="458" t="s">
        <v>333</v>
      </c>
      <c r="N4" s="458"/>
      <c r="O4" s="458"/>
    </row>
    <row r="5" spans="2:18" ht="9" customHeight="1" x14ac:dyDescent="0.25"/>
    <row r="6" spans="2:18" ht="21" customHeight="1" x14ac:dyDescent="0.25">
      <c r="B6" s="440" t="s">
        <v>1</v>
      </c>
      <c r="C6" s="440" t="s">
        <v>370</v>
      </c>
      <c r="D6" s="439" t="s">
        <v>154</v>
      </c>
      <c r="E6" s="439"/>
      <c r="F6" s="439"/>
      <c r="G6" s="440" t="s">
        <v>84</v>
      </c>
      <c r="H6" s="455"/>
      <c r="I6" s="440" t="s">
        <v>3</v>
      </c>
      <c r="J6" s="456" t="s">
        <v>84</v>
      </c>
      <c r="K6" s="443"/>
      <c r="L6" s="457" t="s">
        <v>49</v>
      </c>
      <c r="M6" s="443"/>
      <c r="N6" s="443"/>
      <c r="O6" s="441" t="s">
        <v>195</v>
      </c>
    </row>
    <row r="7" spans="2:18" ht="36.6" customHeight="1" x14ac:dyDescent="0.25">
      <c r="B7" s="440"/>
      <c r="C7" s="440"/>
      <c r="D7" s="439"/>
      <c r="E7" s="439"/>
      <c r="F7" s="439"/>
      <c r="G7" s="196" t="s">
        <v>338</v>
      </c>
      <c r="H7" s="196" t="s">
        <v>339</v>
      </c>
      <c r="I7" s="440"/>
      <c r="J7" s="215" t="s">
        <v>159</v>
      </c>
      <c r="K7" s="197" t="s">
        <v>116</v>
      </c>
      <c r="L7" s="197" t="s">
        <v>340</v>
      </c>
      <c r="M7" s="197" t="s">
        <v>159</v>
      </c>
      <c r="N7" s="197" t="s">
        <v>116</v>
      </c>
      <c r="O7" s="442"/>
    </row>
    <row r="8" spans="2:18" x14ac:dyDescent="0.25">
      <c r="B8" s="198" t="s">
        <v>7</v>
      </c>
      <c r="C8" s="198" t="s">
        <v>8</v>
      </c>
      <c r="D8" s="459" t="s">
        <v>341</v>
      </c>
      <c r="E8" s="460"/>
      <c r="F8" s="461"/>
      <c r="G8" s="198" t="s">
        <v>127</v>
      </c>
      <c r="H8" s="198" t="s">
        <v>128</v>
      </c>
      <c r="I8" s="198" t="s">
        <v>342</v>
      </c>
      <c r="J8" s="199" t="s">
        <v>130</v>
      </c>
      <c r="K8" s="199" t="s">
        <v>131</v>
      </c>
      <c r="L8" s="199" t="s">
        <v>343</v>
      </c>
      <c r="M8" s="199" t="s">
        <v>344</v>
      </c>
      <c r="N8" s="199" t="s">
        <v>345</v>
      </c>
      <c r="O8" s="199" t="s">
        <v>141</v>
      </c>
    </row>
    <row r="9" spans="2:18" ht="19.8" customHeight="1" x14ac:dyDescent="0.25">
      <c r="B9" s="200"/>
      <c r="C9" s="201" t="s">
        <v>346</v>
      </c>
      <c r="D9" s="449">
        <f>G9+H9</f>
        <v>56112531.5</v>
      </c>
      <c r="E9" s="450"/>
      <c r="F9" s="451"/>
      <c r="G9" s="192"/>
      <c r="H9" s="192">
        <f>H10+H34+H49+H50</f>
        <v>56112531.5</v>
      </c>
      <c r="I9" s="192">
        <f>I10+I34+I49+I50</f>
        <v>76500958.086999997</v>
      </c>
      <c r="J9" s="216">
        <f t="shared" ref="J9:K9" si="0">J10+J34+J49+J50</f>
        <v>0</v>
      </c>
      <c r="K9" s="192">
        <f t="shared" si="0"/>
        <v>76500958.086999997</v>
      </c>
      <c r="L9" s="202">
        <f>I9/D9*100</f>
        <v>136.33488998264141</v>
      </c>
      <c r="M9" s="202"/>
      <c r="N9" s="202">
        <f>K9/H9*100</f>
        <v>136.33488998264141</v>
      </c>
      <c r="O9" s="203"/>
    </row>
    <row r="10" spans="2:18" ht="19.8" customHeight="1" x14ac:dyDescent="0.25">
      <c r="B10" s="200" t="s">
        <v>7</v>
      </c>
      <c r="C10" s="201" t="s">
        <v>347</v>
      </c>
      <c r="D10" s="449">
        <f t="shared" ref="D10:D51" si="1">G10+H10</f>
        <v>38930380.200000003</v>
      </c>
      <c r="E10" s="450"/>
      <c r="F10" s="451"/>
      <c r="G10" s="192"/>
      <c r="H10" s="192">
        <f>H11+H26</f>
        <v>38930380.200000003</v>
      </c>
      <c r="I10" s="192">
        <f>+J10+K10</f>
        <v>52653405.354999997</v>
      </c>
      <c r="J10" s="192"/>
      <c r="K10" s="192">
        <f>+K11+K26</f>
        <v>52653405.354999997</v>
      </c>
      <c r="L10" s="202">
        <f>I10/D10*100</f>
        <v>135.25016987889575</v>
      </c>
      <c r="M10" s="202"/>
      <c r="N10" s="202">
        <f>K10/H10*100</f>
        <v>135.25016987889575</v>
      </c>
      <c r="O10" s="203"/>
    </row>
    <row r="11" spans="2:18" ht="13.8" customHeight="1" x14ac:dyDescent="0.25">
      <c r="B11" s="200" t="s">
        <v>12</v>
      </c>
      <c r="C11" s="201" t="s">
        <v>25</v>
      </c>
      <c r="D11" s="435">
        <f t="shared" si="1"/>
        <v>0</v>
      </c>
      <c r="E11" s="443"/>
      <c r="F11" s="444"/>
      <c r="G11" s="190">
        <f>G12+G25</f>
        <v>0</v>
      </c>
      <c r="H11" s="190">
        <f>H12+H25</f>
        <v>0</v>
      </c>
      <c r="I11" s="190"/>
      <c r="J11" s="190"/>
      <c r="K11" s="190"/>
      <c r="L11" s="202"/>
      <c r="M11" s="202"/>
      <c r="N11" s="202"/>
      <c r="O11" s="203"/>
    </row>
    <row r="12" spans="2:18" ht="23.4" customHeight="1" x14ac:dyDescent="0.25">
      <c r="B12" s="204" t="s">
        <v>125</v>
      </c>
      <c r="C12" s="205" t="s">
        <v>348</v>
      </c>
      <c r="D12" s="435"/>
      <c r="E12" s="443"/>
      <c r="F12" s="444"/>
      <c r="G12" s="190"/>
      <c r="H12" s="185"/>
      <c r="I12" s="185"/>
      <c r="J12" s="190"/>
      <c r="K12" s="185"/>
      <c r="L12" s="202"/>
      <c r="M12" s="202"/>
      <c r="N12" s="202"/>
      <c r="O12" s="206"/>
    </row>
    <row r="13" spans="2:18" ht="13.8" customHeight="1" x14ac:dyDescent="0.25">
      <c r="B13" s="207"/>
      <c r="C13" s="208" t="s">
        <v>349</v>
      </c>
      <c r="D13" s="435"/>
      <c r="E13" s="443"/>
      <c r="F13" s="444"/>
      <c r="G13" s="190"/>
      <c r="H13" s="186"/>
      <c r="I13" s="186"/>
      <c r="J13" s="190"/>
      <c r="K13" s="186"/>
      <c r="L13" s="209"/>
      <c r="M13" s="209"/>
      <c r="N13" s="209"/>
      <c r="O13" s="210"/>
      <c r="R13" s="211"/>
    </row>
    <row r="14" spans="2:18" ht="13.8" customHeight="1" x14ac:dyDescent="0.25">
      <c r="B14" s="204"/>
      <c r="C14" s="205" t="s">
        <v>350</v>
      </c>
      <c r="D14" s="435"/>
      <c r="E14" s="443"/>
      <c r="F14" s="444"/>
      <c r="G14" s="190"/>
      <c r="H14" s="185"/>
      <c r="I14" s="185"/>
      <c r="J14" s="190"/>
      <c r="K14" s="185"/>
      <c r="L14" s="212"/>
      <c r="M14" s="212"/>
      <c r="N14" s="212"/>
      <c r="O14" s="206"/>
    </row>
    <row r="15" spans="2:18" ht="13.8" customHeight="1" x14ac:dyDescent="0.25">
      <c r="B15" s="204"/>
      <c r="C15" s="205" t="s">
        <v>351</v>
      </c>
      <c r="D15" s="435"/>
      <c r="E15" s="443"/>
      <c r="F15" s="444"/>
      <c r="G15" s="190"/>
      <c r="H15" s="185"/>
      <c r="I15" s="185"/>
      <c r="J15" s="190"/>
      <c r="K15" s="185"/>
      <c r="L15" s="212"/>
      <c r="M15" s="212"/>
      <c r="N15" s="212"/>
      <c r="O15" s="206"/>
    </row>
    <row r="16" spans="2:18" ht="26.4" customHeight="1" x14ac:dyDescent="0.25">
      <c r="B16" s="204"/>
      <c r="C16" s="205" t="s">
        <v>352</v>
      </c>
      <c r="D16" s="435"/>
      <c r="E16" s="443"/>
      <c r="F16" s="444"/>
      <c r="G16" s="190"/>
      <c r="H16" s="185"/>
      <c r="I16" s="185"/>
      <c r="J16" s="190"/>
      <c r="K16" s="185"/>
      <c r="L16" s="212"/>
      <c r="M16" s="212"/>
      <c r="N16" s="212"/>
      <c r="O16" s="206"/>
    </row>
    <row r="17" spans="2:18" ht="13.8" customHeight="1" x14ac:dyDescent="0.25">
      <c r="B17" s="204"/>
      <c r="C17" s="205" t="s">
        <v>353</v>
      </c>
      <c r="D17" s="435">
        <f t="shared" si="1"/>
        <v>0</v>
      </c>
      <c r="E17" s="443"/>
      <c r="F17" s="444"/>
      <c r="G17" s="190"/>
      <c r="H17" s="185">
        <v>0</v>
      </c>
      <c r="I17" s="185">
        <v>0</v>
      </c>
      <c r="J17" s="190"/>
      <c r="K17" s="185">
        <v>0</v>
      </c>
      <c r="L17" s="212"/>
      <c r="M17" s="212"/>
      <c r="N17" s="212"/>
      <c r="O17" s="206"/>
    </row>
    <row r="18" spans="2:18" ht="13.8" customHeight="1" x14ac:dyDescent="0.25">
      <c r="B18" s="204"/>
      <c r="C18" s="205" t="s">
        <v>354</v>
      </c>
      <c r="D18" s="435">
        <f t="shared" si="1"/>
        <v>0</v>
      </c>
      <c r="E18" s="443"/>
      <c r="F18" s="444"/>
      <c r="G18" s="190"/>
      <c r="H18" s="185">
        <v>0</v>
      </c>
      <c r="I18" s="185">
        <v>0</v>
      </c>
      <c r="J18" s="190"/>
      <c r="K18" s="185">
        <v>0</v>
      </c>
      <c r="L18" s="212"/>
      <c r="M18" s="212"/>
      <c r="N18" s="212"/>
      <c r="O18" s="206"/>
    </row>
    <row r="19" spans="2:18" ht="13.8" customHeight="1" x14ac:dyDescent="0.25">
      <c r="B19" s="204"/>
      <c r="C19" s="205" t="s">
        <v>355</v>
      </c>
      <c r="D19" s="435">
        <f t="shared" si="1"/>
        <v>0</v>
      </c>
      <c r="E19" s="443"/>
      <c r="F19" s="444"/>
      <c r="G19" s="190"/>
      <c r="H19" s="185">
        <v>0</v>
      </c>
      <c r="I19" s="185">
        <v>0</v>
      </c>
      <c r="J19" s="190"/>
      <c r="K19" s="185">
        <v>0</v>
      </c>
      <c r="L19" s="212"/>
      <c r="M19" s="212"/>
      <c r="N19" s="212"/>
      <c r="O19" s="206"/>
    </row>
    <row r="20" spans="2:18" ht="13.8" customHeight="1" x14ac:dyDescent="0.25">
      <c r="B20" s="207"/>
      <c r="C20" s="208" t="s">
        <v>356</v>
      </c>
      <c r="D20" s="435">
        <f t="shared" si="1"/>
        <v>0</v>
      </c>
      <c r="E20" s="443"/>
      <c r="F20" s="444"/>
      <c r="G20" s="190"/>
      <c r="H20" s="186">
        <v>0</v>
      </c>
      <c r="I20" s="186">
        <v>0</v>
      </c>
      <c r="J20" s="190"/>
      <c r="K20" s="186">
        <v>0</v>
      </c>
      <c r="L20" s="209"/>
      <c r="M20" s="209"/>
      <c r="N20" s="209"/>
      <c r="O20" s="210"/>
    </row>
    <row r="21" spans="2:18" ht="19.8" customHeight="1" x14ac:dyDescent="0.25">
      <c r="B21" s="204"/>
      <c r="C21" s="205" t="s">
        <v>357</v>
      </c>
      <c r="D21" s="435">
        <f t="shared" si="1"/>
        <v>0</v>
      </c>
      <c r="E21" s="443"/>
      <c r="F21" s="444"/>
      <c r="G21" s="190"/>
      <c r="H21" s="185">
        <v>0</v>
      </c>
      <c r="I21" s="185"/>
      <c r="J21" s="190"/>
      <c r="K21" s="185"/>
      <c r="L21" s="212"/>
      <c r="M21" s="212"/>
      <c r="N21" s="212"/>
      <c r="O21" s="206"/>
    </row>
    <row r="22" spans="2:18" ht="58.8" customHeight="1" x14ac:dyDescent="0.25">
      <c r="B22" s="204"/>
      <c r="C22" s="205" t="s">
        <v>265</v>
      </c>
      <c r="D22" s="435">
        <f t="shared" si="1"/>
        <v>0</v>
      </c>
      <c r="E22" s="443"/>
      <c r="F22" s="444"/>
      <c r="G22" s="190"/>
      <c r="H22" s="185">
        <v>0</v>
      </c>
      <c r="I22" s="185">
        <v>0</v>
      </c>
      <c r="J22" s="190"/>
      <c r="K22" s="185">
        <v>0</v>
      </c>
      <c r="L22" s="212"/>
      <c r="M22" s="212"/>
      <c r="N22" s="212"/>
      <c r="O22" s="206"/>
      <c r="R22" s="211"/>
    </row>
    <row r="23" spans="2:18" ht="13.8" customHeight="1" x14ac:dyDescent="0.25">
      <c r="B23" s="204"/>
      <c r="C23" s="205" t="s">
        <v>358</v>
      </c>
      <c r="D23" s="435">
        <f t="shared" si="1"/>
        <v>0</v>
      </c>
      <c r="E23" s="443"/>
      <c r="F23" s="444"/>
      <c r="G23" s="190"/>
      <c r="H23" s="185">
        <v>0</v>
      </c>
      <c r="I23" s="185">
        <v>0</v>
      </c>
      <c r="J23" s="190"/>
      <c r="K23" s="185">
        <v>0</v>
      </c>
      <c r="L23" s="212"/>
      <c r="M23" s="212"/>
      <c r="N23" s="212"/>
      <c r="O23" s="206"/>
    </row>
    <row r="24" spans="2:18" ht="21" customHeight="1" x14ac:dyDescent="0.25">
      <c r="B24" s="204"/>
      <c r="C24" s="205" t="s">
        <v>359</v>
      </c>
      <c r="D24" s="435">
        <f t="shared" si="1"/>
        <v>0</v>
      </c>
      <c r="E24" s="443"/>
      <c r="F24" s="444"/>
      <c r="G24" s="190"/>
      <c r="H24" s="185">
        <v>0</v>
      </c>
      <c r="I24" s="185">
        <v>0</v>
      </c>
      <c r="J24" s="190"/>
      <c r="K24" s="185">
        <v>0</v>
      </c>
      <c r="L24" s="212"/>
      <c r="M24" s="212"/>
      <c r="N24" s="212"/>
      <c r="O24" s="206"/>
    </row>
    <row r="25" spans="2:18" ht="66" customHeight="1" x14ac:dyDescent="0.25">
      <c r="B25" s="204" t="s">
        <v>127</v>
      </c>
      <c r="C25" s="205" t="s">
        <v>360</v>
      </c>
      <c r="D25" s="435">
        <f t="shared" si="1"/>
        <v>0</v>
      </c>
      <c r="E25" s="443"/>
      <c r="F25" s="444"/>
      <c r="G25" s="190"/>
      <c r="H25" s="185">
        <v>0</v>
      </c>
      <c r="I25" s="185">
        <v>0</v>
      </c>
      <c r="J25" s="190"/>
      <c r="K25" s="185">
        <v>0</v>
      </c>
      <c r="L25" s="212"/>
      <c r="M25" s="212"/>
      <c r="N25" s="212"/>
      <c r="O25" s="206"/>
      <c r="R25" s="211"/>
    </row>
    <row r="26" spans="2:18" ht="13.8" customHeight="1" x14ac:dyDescent="0.25">
      <c r="B26" s="200" t="s">
        <v>16</v>
      </c>
      <c r="C26" s="201" t="s">
        <v>361</v>
      </c>
      <c r="D26" s="435">
        <f t="shared" si="1"/>
        <v>38930380.200000003</v>
      </c>
      <c r="E26" s="443"/>
      <c r="F26" s="444"/>
      <c r="G26" s="190"/>
      <c r="H26" s="187">
        <v>38930380.200000003</v>
      </c>
      <c r="I26" s="188">
        <v>52653405.354999997</v>
      </c>
      <c r="J26" s="190"/>
      <c r="K26" s="188">
        <v>52653405.354999997</v>
      </c>
      <c r="L26" s="202">
        <f>I26/D26*100</f>
        <v>135.25016987889575</v>
      </c>
      <c r="M26" s="202"/>
      <c r="N26" s="202">
        <f>K26/H26*100</f>
        <v>135.25016987889575</v>
      </c>
      <c r="O26" s="203"/>
    </row>
    <row r="27" spans="2:18" x14ac:dyDescent="0.25">
      <c r="B27" s="207"/>
      <c r="C27" s="208" t="s">
        <v>268</v>
      </c>
      <c r="D27" s="435">
        <f t="shared" si="1"/>
        <v>0</v>
      </c>
      <c r="E27" s="443"/>
      <c r="F27" s="444"/>
      <c r="G27" s="190"/>
      <c r="H27" s="186">
        <v>0</v>
      </c>
      <c r="I27" s="186">
        <v>0</v>
      </c>
      <c r="J27" s="190"/>
      <c r="K27" s="186">
        <v>0</v>
      </c>
      <c r="L27" s="209"/>
      <c r="M27" s="209"/>
      <c r="N27" s="209"/>
      <c r="O27" s="210"/>
    </row>
    <row r="28" spans="2:18" ht="15.6" customHeight="1" x14ac:dyDescent="0.25">
      <c r="B28" s="204" t="s">
        <v>125</v>
      </c>
      <c r="C28" s="205" t="s">
        <v>184</v>
      </c>
      <c r="D28" s="448">
        <f t="shared" si="1"/>
        <v>30680000</v>
      </c>
      <c r="E28" s="443"/>
      <c r="F28" s="444"/>
      <c r="G28" s="190"/>
      <c r="H28" s="189">
        <v>30680000</v>
      </c>
      <c r="I28" s="214">
        <f>+J28+K28</f>
        <v>29193164.965999998</v>
      </c>
      <c r="J28" s="190"/>
      <c r="K28" s="191">
        <v>29193164.965999998</v>
      </c>
      <c r="L28" s="202">
        <f>I28/D28*100</f>
        <v>95.153731962190349</v>
      </c>
      <c r="M28" s="202"/>
      <c r="N28" s="202">
        <f>K28/H28*100</f>
        <v>95.153731962190349</v>
      </c>
      <c r="O28" s="206"/>
    </row>
    <row r="29" spans="2:18" ht="13.8" customHeight="1" x14ac:dyDescent="0.25">
      <c r="B29" s="204" t="s">
        <v>127</v>
      </c>
      <c r="C29" s="205" t="s">
        <v>283</v>
      </c>
      <c r="D29" s="435">
        <f t="shared" si="1"/>
        <v>0</v>
      </c>
      <c r="E29" s="443"/>
      <c r="F29" s="444"/>
      <c r="G29" s="190"/>
      <c r="H29" s="185">
        <v>0</v>
      </c>
      <c r="I29" s="185">
        <v>0</v>
      </c>
      <c r="J29" s="190"/>
      <c r="K29" s="185">
        <v>0</v>
      </c>
      <c r="L29" s="212"/>
      <c r="M29" s="212"/>
      <c r="N29" s="212"/>
      <c r="O29" s="206"/>
    </row>
    <row r="30" spans="2:18" ht="23.55" customHeight="1" x14ac:dyDescent="0.25">
      <c r="B30" s="200" t="s">
        <v>19</v>
      </c>
      <c r="C30" s="201" t="s">
        <v>362</v>
      </c>
      <c r="D30" s="435">
        <f t="shared" si="1"/>
        <v>0</v>
      </c>
      <c r="E30" s="443"/>
      <c r="F30" s="444"/>
      <c r="G30" s="190"/>
      <c r="H30" s="190">
        <v>0</v>
      </c>
      <c r="I30" s="190">
        <v>0</v>
      </c>
      <c r="J30" s="190"/>
      <c r="K30" s="190">
        <v>0</v>
      </c>
      <c r="L30" s="202"/>
      <c r="M30" s="202"/>
      <c r="N30" s="202"/>
      <c r="O30" s="203"/>
    </row>
    <row r="31" spans="2:18" ht="13.8" customHeight="1" x14ac:dyDescent="0.25">
      <c r="B31" s="200" t="s">
        <v>20</v>
      </c>
      <c r="C31" s="201" t="s">
        <v>28</v>
      </c>
      <c r="D31" s="435">
        <f t="shared" si="1"/>
        <v>0</v>
      </c>
      <c r="E31" s="443"/>
      <c r="F31" s="444"/>
      <c r="G31" s="190"/>
      <c r="H31" s="190">
        <v>0</v>
      </c>
      <c r="I31" s="190">
        <v>0</v>
      </c>
      <c r="J31" s="190"/>
      <c r="K31" s="190">
        <v>0</v>
      </c>
      <c r="L31" s="202"/>
      <c r="M31" s="202"/>
      <c r="N31" s="202"/>
      <c r="O31" s="203"/>
    </row>
    <row r="32" spans="2:18" ht="13.8" customHeight="1" x14ac:dyDescent="0.25">
      <c r="B32" s="200" t="s">
        <v>22</v>
      </c>
      <c r="C32" s="201" t="s">
        <v>29</v>
      </c>
      <c r="D32" s="435">
        <f t="shared" si="1"/>
        <v>0</v>
      </c>
      <c r="E32" s="443"/>
      <c r="F32" s="444"/>
      <c r="G32" s="190"/>
      <c r="H32" s="190">
        <v>0</v>
      </c>
      <c r="I32" s="190">
        <v>0</v>
      </c>
      <c r="J32" s="190"/>
      <c r="K32" s="190">
        <v>0</v>
      </c>
      <c r="L32" s="202"/>
      <c r="M32" s="202"/>
      <c r="N32" s="202"/>
      <c r="O32" s="203"/>
    </row>
    <row r="33" spans="2:18" ht="21" customHeight="1" x14ac:dyDescent="0.25">
      <c r="B33" s="200" t="s">
        <v>76</v>
      </c>
      <c r="C33" s="201" t="s">
        <v>30</v>
      </c>
      <c r="D33" s="435">
        <f t="shared" si="1"/>
        <v>0</v>
      </c>
      <c r="E33" s="443"/>
      <c r="F33" s="444"/>
      <c r="G33" s="190"/>
      <c r="H33" s="190">
        <v>0</v>
      </c>
      <c r="I33" s="190">
        <v>0</v>
      </c>
      <c r="J33" s="190"/>
      <c r="K33" s="190">
        <v>0</v>
      </c>
      <c r="L33" s="202"/>
      <c r="M33" s="202"/>
      <c r="N33" s="202"/>
      <c r="O33" s="203"/>
    </row>
    <row r="34" spans="2:18" ht="26.4" customHeight="1" x14ac:dyDescent="0.25">
      <c r="B34" s="200" t="s">
        <v>8</v>
      </c>
      <c r="C34" s="201" t="s">
        <v>270</v>
      </c>
      <c r="D34" s="445">
        <f>G34+H34</f>
        <v>17182151.300000001</v>
      </c>
      <c r="E34" s="446"/>
      <c r="F34" s="447"/>
      <c r="G34" s="190"/>
      <c r="H34" s="192">
        <f>+H36+H37</f>
        <v>17182151.300000001</v>
      </c>
      <c r="I34" s="192">
        <f>+I36+I37</f>
        <v>14408851.65</v>
      </c>
      <c r="J34" s="190"/>
      <c r="K34" s="192">
        <f>+K36+K37</f>
        <v>14408851.65</v>
      </c>
      <c r="L34" s="202">
        <f>I34/D34*100</f>
        <v>83.859415497057114</v>
      </c>
      <c r="M34" s="202"/>
      <c r="N34" s="202">
        <f>K34/H34*100</f>
        <v>83.859415497057114</v>
      </c>
      <c r="O34" s="203"/>
    </row>
    <row r="35" spans="2:18" ht="17.399999999999999" customHeight="1" x14ac:dyDescent="0.25">
      <c r="B35" s="207"/>
      <c r="C35" s="208" t="s">
        <v>268</v>
      </c>
      <c r="D35" s="445">
        <f t="shared" si="1"/>
        <v>0</v>
      </c>
      <c r="E35" s="446"/>
      <c r="F35" s="447"/>
      <c r="G35" s="190"/>
      <c r="H35" s="186">
        <v>0</v>
      </c>
      <c r="I35" s="186">
        <v>0</v>
      </c>
      <c r="J35" s="190"/>
      <c r="K35" s="186">
        <v>0</v>
      </c>
      <c r="L35" s="209"/>
      <c r="M35" s="209"/>
      <c r="N35" s="209"/>
      <c r="O35" s="210"/>
      <c r="R35" s="211"/>
    </row>
    <row r="36" spans="2:18" ht="19.2" customHeight="1" x14ac:dyDescent="0.25">
      <c r="B36" s="204"/>
      <c r="C36" s="205" t="s">
        <v>363</v>
      </c>
      <c r="D36" s="445">
        <f t="shared" si="1"/>
        <v>6434260.7999999998</v>
      </c>
      <c r="E36" s="446"/>
      <c r="F36" s="447"/>
      <c r="G36" s="190"/>
      <c r="H36" s="214">
        <f>H40+H43+H46</f>
        <v>6434260.7999999998</v>
      </c>
      <c r="I36" s="214">
        <f>+J36+K36</f>
        <v>4726121.7530000005</v>
      </c>
      <c r="J36" s="190"/>
      <c r="K36" s="214">
        <f>+K40+K43+K46</f>
        <v>4726121.7530000005</v>
      </c>
      <c r="L36" s="202">
        <f>I36/D36*100</f>
        <v>73.452443099602064</v>
      </c>
      <c r="M36" s="202"/>
      <c r="N36" s="202">
        <f>K36/H36*100</f>
        <v>73.452443099602064</v>
      </c>
      <c r="O36" s="206"/>
    </row>
    <row r="37" spans="2:18" ht="18.600000000000001" customHeight="1" x14ac:dyDescent="0.25">
      <c r="B37" s="204"/>
      <c r="C37" s="205" t="s">
        <v>364</v>
      </c>
      <c r="D37" s="445">
        <f t="shared" si="1"/>
        <v>10747890.5</v>
      </c>
      <c r="E37" s="446"/>
      <c r="F37" s="447"/>
      <c r="G37" s="190"/>
      <c r="H37" s="214">
        <f>H41+H44+H47</f>
        <v>10747890.5</v>
      </c>
      <c r="I37" s="214">
        <f>+J37+K37</f>
        <v>9682729.8969999999</v>
      </c>
      <c r="J37" s="190"/>
      <c r="K37" s="214">
        <f>+K41+K44+K47</f>
        <v>9682729.8969999999</v>
      </c>
      <c r="L37" s="202">
        <f>I37/D37*100</f>
        <v>90.089584528238348</v>
      </c>
      <c r="M37" s="202"/>
      <c r="N37" s="202">
        <f>K37/H37*100</f>
        <v>90.089584528238348</v>
      </c>
      <c r="O37" s="206"/>
    </row>
    <row r="38" spans="2:18" ht="29.4" customHeight="1" x14ac:dyDescent="0.25">
      <c r="B38" s="200" t="s">
        <v>12</v>
      </c>
      <c r="C38" s="201" t="s">
        <v>32</v>
      </c>
      <c r="D38" s="445">
        <f t="shared" si="1"/>
        <v>17182151.300000001</v>
      </c>
      <c r="E38" s="446"/>
      <c r="F38" s="447"/>
      <c r="G38" s="190"/>
      <c r="H38" s="192">
        <f>H39+H42+H45</f>
        <v>17182151.300000001</v>
      </c>
      <c r="I38" s="192">
        <v>24177892.868999999</v>
      </c>
      <c r="J38" s="192"/>
      <c r="K38" s="192">
        <f>+K39+K42+K45</f>
        <v>15344757.484000001</v>
      </c>
      <c r="L38" s="202">
        <f>I38/D38*100</f>
        <v>140.71516684293192</v>
      </c>
      <c r="M38" s="202"/>
      <c r="N38" s="202">
        <f>K38/H38*100</f>
        <v>89.30638088374883</v>
      </c>
      <c r="O38" s="203"/>
    </row>
    <row r="39" spans="2:18" ht="13.8" customHeight="1" x14ac:dyDescent="0.25">
      <c r="B39" s="204" t="s">
        <v>125</v>
      </c>
      <c r="C39" s="205" t="s">
        <v>365</v>
      </c>
      <c r="D39" s="445">
        <f t="shared" si="1"/>
        <v>150996</v>
      </c>
      <c r="E39" s="446"/>
      <c r="F39" s="447"/>
      <c r="G39" s="190"/>
      <c r="H39" s="214">
        <f>H40+H41</f>
        <v>150996</v>
      </c>
      <c r="I39" s="214">
        <v>1074203.8999999999</v>
      </c>
      <c r="J39" s="192"/>
      <c r="K39" s="214">
        <v>1074203.8999999999</v>
      </c>
      <c r="L39" s="202">
        <f>I39/D39*100</f>
        <v>711.41215661342017</v>
      </c>
      <c r="M39" s="202"/>
      <c r="N39" s="202">
        <f>K39/H39*100</f>
        <v>711.41215661342017</v>
      </c>
      <c r="O39" s="206"/>
    </row>
    <row r="40" spans="2:18" ht="13.8" customHeight="1" x14ac:dyDescent="0.25">
      <c r="B40" s="207"/>
      <c r="C40" s="208" t="s">
        <v>366</v>
      </c>
      <c r="D40" s="445">
        <f t="shared" si="1"/>
        <v>0</v>
      </c>
      <c r="E40" s="446"/>
      <c r="F40" s="447"/>
      <c r="G40" s="190"/>
      <c r="H40" s="186">
        <v>0</v>
      </c>
      <c r="I40" s="186">
        <v>0</v>
      </c>
      <c r="J40" s="190"/>
      <c r="K40" s="186">
        <v>0</v>
      </c>
      <c r="L40" s="209"/>
      <c r="M40" s="209"/>
      <c r="N40" s="209"/>
      <c r="O40" s="210"/>
    </row>
    <row r="41" spans="2:18" ht="13.8" customHeight="1" x14ac:dyDescent="0.25">
      <c r="B41" s="207"/>
      <c r="C41" s="208" t="s">
        <v>361</v>
      </c>
      <c r="D41" s="445">
        <f t="shared" si="1"/>
        <v>150996</v>
      </c>
      <c r="E41" s="446"/>
      <c r="F41" s="447"/>
      <c r="G41" s="190"/>
      <c r="H41" s="213">
        <v>150996</v>
      </c>
      <c r="I41" s="191">
        <v>138298.06599999999</v>
      </c>
      <c r="J41" s="190"/>
      <c r="K41" s="191">
        <v>138298.06599999999</v>
      </c>
      <c r="L41" s="202">
        <f>I41/D41*100</f>
        <v>91.59054941852763</v>
      </c>
      <c r="M41" s="202"/>
      <c r="N41" s="202">
        <f>K41/H41*100</f>
        <v>91.59054941852763</v>
      </c>
      <c r="O41" s="210"/>
    </row>
    <row r="42" spans="2:18" ht="42" customHeight="1" x14ac:dyDescent="0.25">
      <c r="B42" s="204" t="s">
        <v>127</v>
      </c>
      <c r="C42" s="205" t="s">
        <v>367</v>
      </c>
      <c r="D42" s="445">
        <f t="shared" si="1"/>
        <v>2912260.8</v>
      </c>
      <c r="E42" s="446"/>
      <c r="F42" s="447"/>
      <c r="G42" s="190"/>
      <c r="H42" s="214">
        <f>H43+H44</f>
        <v>2912260.8</v>
      </c>
      <c r="I42" s="214">
        <f>+I43+I44</f>
        <v>2851488.861</v>
      </c>
      <c r="J42" s="192"/>
      <c r="K42" s="214">
        <f>+K43+K44</f>
        <v>2851488.861</v>
      </c>
      <c r="L42" s="202">
        <f>I42/D42*100</f>
        <v>97.913238436612545</v>
      </c>
      <c r="M42" s="202"/>
      <c r="N42" s="202">
        <f>K42/H42*100</f>
        <v>97.913238436612545</v>
      </c>
      <c r="O42" s="206"/>
    </row>
    <row r="43" spans="2:18" ht="21.6" customHeight="1" x14ac:dyDescent="0.25">
      <c r="B43" s="207"/>
      <c r="C43" s="208" t="s">
        <v>366</v>
      </c>
      <c r="D43" s="445">
        <f t="shared" si="1"/>
        <v>2912260.8</v>
      </c>
      <c r="E43" s="446"/>
      <c r="F43" s="447"/>
      <c r="G43" s="190"/>
      <c r="H43" s="213">
        <v>2912260.8</v>
      </c>
      <c r="I43" s="191">
        <f>2554488.861+297000</f>
        <v>2851488.861</v>
      </c>
      <c r="J43" s="190"/>
      <c r="K43" s="191">
        <f>2554488.861+297000</f>
        <v>2851488.861</v>
      </c>
      <c r="L43" s="202">
        <f>I43/D43*100</f>
        <v>97.913238436612545</v>
      </c>
      <c r="M43" s="202"/>
      <c r="N43" s="202">
        <f>K43/H43*100</f>
        <v>97.913238436612545</v>
      </c>
      <c r="O43" s="210"/>
    </row>
    <row r="44" spans="2:18" ht="13.8" customHeight="1" x14ac:dyDescent="0.25">
      <c r="B44" s="207"/>
      <c r="C44" s="208" t="s">
        <v>361</v>
      </c>
      <c r="D44" s="445">
        <f t="shared" si="1"/>
        <v>0</v>
      </c>
      <c r="E44" s="446"/>
      <c r="F44" s="447"/>
      <c r="G44" s="190"/>
      <c r="H44" s="186"/>
      <c r="I44" s="186"/>
      <c r="J44" s="190"/>
      <c r="K44" s="186"/>
      <c r="L44" s="202"/>
      <c r="M44" s="202"/>
      <c r="N44" s="202"/>
      <c r="O44" s="210"/>
    </row>
    <row r="45" spans="2:18" ht="29.4" customHeight="1" x14ac:dyDescent="0.25">
      <c r="B45" s="204" t="s">
        <v>128</v>
      </c>
      <c r="C45" s="205" t="s">
        <v>368</v>
      </c>
      <c r="D45" s="445">
        <f t="shared" si="1"/>
        <v>14118894.5</v>
      </c>
      <c r="E45" s="446"/>
      <c r="F45" s="447"/>
      <c r="G45" s="190"/>
      <c r="H45" s="214">
        <f>H46+H47</f>
        <v>14118894.5</v>
      </c>
      <c r="I45" s="214">
        <f>+I46+I47</f>
        <v>11419064.723000001</v>
      </c>
      <c r="J45" s="192"/>
      <c r="K45" s="214">
        <f>+K46+K47</f>
        <v>11419064.723000001</v>
      </c>
      <c r="L45" s="202">
        <f>I45/D45*100</f>
        <v>80.877895383381485</v>
      </c>
      <c r="M45" s="202"/>
      <c r="N45" s="202">
        <f>K45/H45*100</f>
        <v>80.877895383381485</v>
      </c>
      <c r="O45" s="206"/>
    </row>
    <row r="46" spans="2:18" ht="13.8" customHeight="1" x14ac:dyDescent="0.25">
      <c r="B46" s="207"/>
      <c r="C46" s="208" t="s">
        <v>366</v>
      </c>
      <c r="D46" s="445">
        <f t="shared" si="1"/>
        <v>3522000</v>
      </c>
      <c r="E46" s="446"/>
      <c r="F46" s="447"/>
      <c r="G46" s="190"/>
      <c r="H46" s="213">
        <v>3522000</v>
      </c>
      <c r="I46" s="191">
        <v>1874632.892</v>
      </c>
      <c r="J46" s="190"/>
      <c r="K46" s="191">
        <v>1874632.892</v>
      </c>
      <c r="L46" s="202">
        <f>I46/D46*100</f>
        <v>53.226373992049972</v>
      </c>
      <c r="M46" s="202"/>
      <c r="N46" s="202">
        <f>K46/H46*100</f>
        <v>53.226373992049972</v>
      </c>
      <c r="O46" s="210"/>
    </row>
    <row r="47" spans="2:18" ht="13.8" customHeight="1" x14ac:dyDescent="0.25">
      <c r="B47" s="207"/>
      <c r="C47" s="208" t="s">
        <v>361</v>
      </c>
      <c r="D47" s="445">
        <f t="shared" si="1"/>
        <v>10596894.5</v>
      </c>
      <c r="E47" s="446"/>
      <c r="F47" s="447"/>
      <c r="G47" s="190"/>
      <c r="H47" s="213">
        <f>3477494.5+7119400</f>
        <v>10596894.5</v>
      </c>
      <c r="I47" s="191">
        <v>9544431.8310000002</v>
      </c>
      <c r="J47" s="190"/>
      <c r="K47" s="191">
        <v>9544431.8310000002</v>
      </c>
      <c r="L47" s="202">
        <f>I47/D47*100</f>
        <v>90.068197159082786</v>
      </c>
      <c r="M47" s="202"/>
      <c r="N47" s="202">
        <f>K47/H47*100</f>
        <v>90.068197159082786</v>
      </c>
      <c r="O47" s="210"/>
    </row>
    <row r="48" spans="2:18" ht="25.05" customHeight="1" x14ac:dyDescent="0.25">
      <c r="B48" s="200" t="s">
        <v>16</v>
      </c>
      <c r="C48" s="201" t="s">
        <v>33</v>
      </c>
      <c r="D48" s="435">
        <f t="shared" si="1"/>
        <v>0</v>
      </c>
      <c r="E48" s="443"/>
      <c r="F48" s="444"/>
      <c r="G48" s="190"/>
      <c r="H48" s="190">
        <v>0</v>
      </c>
      <c r="I48" s="190">
        <v>0</v>
      </c>
      <c r="J48" s="190"/>
      <c r="K48" s="190"/>
      <c r="L48" s="202"/>
      <c r="M48" s="202"/>
      <c r="N48" s="202"/>
      <c r="O48" s="203"/>
    </row>
    <row r="49" spans="2:17" ht="18.45" customHeight="1" x14ac:dyDescent="0.25">
      <c r="B49" s="272" t="s">
        <v>35</v>
      </c>
      <c r="C49" s="201" t="s">
        <v>190</v>
      </c>
      <c r="D49" s="435">
        <f t="shared" si="1"/>
        <v>0</v>
      </c>
      <c r="E49" s="436"/>
      <c r="F49" s="437"/>
      <c r="G49" s="270"/>
      <c r="H49" s="270">
        <v>0</v>
      </c>
      <c r="I49" s="271">
        <f>+J49+K49</f>
        <v>8302255.5820000004</v>
      </c>
      <c r="J49" s="270"/>
      <c r="K49" s="285">
        <v>8302255.5820000004</v>
      </c>
      <c r="L49" s="202"/>
      <c r="M49" s="202"/>
      <c r="N49" s="202"/>
      <c r="O49" s="286"/>
    </row>
    <row r="50" spans="2:17" ht="22.8" customHeight="1" x14ac:dyDescent="0.25">
      <c r="B50" s="272" t="s">
        <v>37</v>
      </c>
      <c r="C50" s="201" t="s">
        <v>289</v>
      </c>
      <c r="D50" s="435">
        <f t="shared" si="1"/>
        <v>0</v>
      </c>
      <c r="E50" s="436"/>
      <c r="F50" s="437"/>
      <c r="G50" s="270"/>
      <c r="H50" s="270">
        <v>0</v>
      </c>
      <c r="I50" s="271">
        <f>+J50+K50</f>
        <v>1136445.5</v>
      </c>
      <c r="J50" s="270"/>
      <c r="K50" s="287">
        <f>1136445.5</f>
        <v>1136445.5</v>
      </c>
      <c r="L50" s="202"/>
      <c r="M50" s="202"/>
      <c r="N50" s="202"/>
      <c r="O50" s="286"/>
    </row>
    <row r="51" spans="2:17" ht="20.399999999999999" customHeight="1" x14ac:dyDescent="0.25">
      <c r="B51" s="272" t="s">
        <v>41</v>
      </c>
      <c r="C51" s="201" t="s">
        <v>56</v>
      </c>
      <c r="D51" s="435">
        <f t="shared" si="1"/>
        <v>0</v>
      </c>
      <c r="E51" s="436"/>
      <c r="F51" s="437"/>
      <c r="G51" s="270"/>
      <c r="H51" s="270">
        <v>0</v>
      </c>
      <c r="I51" s="270">
        <v>0</v>
      </c>
      <c r="J51" s="270"/>
      <c r="K51" s="270">
        <v>0</v>
      </c>
      <c r="L51" s="202"/>
      <c r="M51" s="202"/>
      <c r="N51" s="202"/>
      <c r="O51" s="286"/>
      <c r="Q51" s="211"/>
    </row>
    <row r="52" spans="2:17" ht="24.45" customHeight="1" x14ac:dyDescent="0.25"/>
    <row r="53" spans="2:17" ht="13.8" customHeight="1" x14ac:dyDescent="0.25"/>
    <row r="54" spans="2:17" x14ac:dyDescent="0.25">
      <c r="L54" s="438"/>
      <c r="M54" s="438"/>
      <c r="N54" s="438"/>
    </row>
    <row r="55" spans="2:17" ht="7.95" customHeight="1" x14ac:dyDescent="0.25"/>
    <row r="60" spans="2:17" x14ac:dyDescent="0.25">
      <c r="K60" s="211"/>
    </row>
  </sheetData>
  <mergeCells count="57">
    <mergeCell ref="D9:F9"/>
    <mergeCell ref="D10:F10"/>
    <mergeCell ref="D11:F11"/>
    <mergeCell ref="N1:O1"/>
    <mergeCell ref="B2:O2"/>
    <mergeCell ref="B3:O3"/>
    <mergeCell ref="G6:H6"/>
    <mergeCell ref="J6:K6"/>
    <mergeCell ref="L6:N6"/>
    <mergeCell ref="B6:B7"/>
    <mergeCell ref="M4:O4"/>
    <mergeCell ref="D8:F8"/>
    <mergeCell ref="D15:F15"/>
    <mergeCell ref="D16:F16"/>
    <mergeCell ref="D17:F17"/>
    <mergeCell ref="D12:F12"/>
    <mergeCell ref="D13:F13"/>
    <mergeCell ref="D14:F14"/>
    <mergeCell ref="D21:F21"/>
    <mergeCell ref="D22:F22"/>
    <mergeCell ref="D23:F23"/>
    <mergeCell ref="D18:F18"/>
    <mergeCell ref="D19:F19"/>
    <mergeCell ref="D20:F20"/>
    <mergeCell ref="D27:F27"/>
    <mergeCell ref="D28:F28"/>
    <mergeCell ref="D29:F29"/>
    <mergeCell ref="D24:F24"/>
    <mergeCell ref="D25:F25"/>
    <mergeCell ref="D26:F26"/>
    <mergeCell ref="D33:F33"/>
    <mergeCell ref="D34:F34"/>
    <mergeCell ref="D35:F35"/>
    <mergeCell ref="D30:F30"/>
    <mergeCell ref="D31:F31"/>
    <mergeCell ref="D32:F32"/>
    <mergeCell ref="D40:F40"/>
    <mergeCell ref="D41:F41"/>
    <mergeCell ref="D36:F36"/>
    <mergeCell ref="D37:F37"/>
    <mergeCell ref="D38:F38"/>
    <mergeCell ref="D51:F51"/>
    <mergeCell ref="L54:N54"/>
    <mergeCell ref="D6:F7"/>
    <mergeCell ref="C6:C7"/>
    <mergeCell ref="O6:O7"/>
    <mergeCell ref="I6:I7"/>
    <mergeCell ref="D48:F48"/>
    <mergeCell ref="D49:F49"/>
    <mergeCell ref="D50:F50"/>
    <mergeCell ref="D45:F45"/>
    <mergeCell ref="D46:F46"/>
    <mergeCell ref="D47:F47"/>
    <mergeCell ref="D42:F42"/>
    <mergeCell ref="D43:F43"/>
    <mergeCell ref="D44:F44"/>
    <mergeCell ref="D39:F39"/>
  </mergeCells>
  <pageMargins left="0.2" right="0.2" top="0.5" bottom="0.5" header="0.05" footer="0.05"/>
  <pageSetup paperSize="9" scale="85" orientation="landscape" r:id="rId1"/>
</worksheet>
</file>

<file path=xl/worksheets/sheet2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X37"/>
  <sheetViews>
    <sheetView view="pageBreakPreview" zoomScale="60" zoomScaleNormal="80" workbookViewId="0">
      <selection activeCell="A5" sqref="A5:X5"/>
    </sheetView>
  </sheetViews>
  <sheetFormatPr defaultColWidth="11.8984375" defaultRowHeight="12" x14ac:dyDescent="0.25"/>
  <cols>
    <col min="1" max="1" width="5.19921875" style="221" customWidth="1"/>
    <col min="2" max="2" width="7.3984375" style="221" customWidth="1"/>
    <col min="3" max="3" width="13.3984375" style="221" customWidth="1"/>
    <col min="4" max="10" width="11.8984375" style="221"/>
    <col min="11" max="11" width="9.09765625" style="221" customWidth="1"/>
    <col min="12" max="12" width="11.8984375" style="221"/>
    <col min="13" max="13" width="6.796875" style="221" customWidth="1"/>
    <col min="14" max="14" width="8.3984375" style="221" customWidth="1"/>
    <col min="15" max="17" width="11.8984375" style="221"/>
    <col min="18" max="18" width="10.09765625" style="221" customWidth="1"/>
    <col min="19" max="19" width="7.59765625" style="221" customWidth="1"/>
    <col min="20" max="20" width="11.09765625" style="221" customWidth="1"/>
    <col min="21" max="21" width="7.8984375" style="221" customWidth="1"/>
    <col min="22" max="22" width="9.3984375" style="221" customWidth="1"/>
    <col min="23" max="23" width="7.5" style="221" customWidth="1"/>
    <col min="24" max="24" width="8.3984375" style="221" customWidth="1"/>
    <col min="25" max="16384" width="11.8984375" style="221"/>
  </cols>
  <sheetData>
    <row r="1" spans="1:24" ht="7.2" customHeight="1" x14ac:dyDescent="0.25"/>
    <row r="2" spans="1:24" ht="46.5" customHeight="1" x14ac:dyDescent="0.25">
      <c r="A2" s="467"/>
      <c r="B2" s="468"/>
      <c r="C2" s="468"/>
      <c r="S2" s="462" t="s">
        <v>465</v>
      </c>
      <c r="T2" s="468"/>
      <c r="U2" s="468"/>
      <c r="V2" s="468"/>
      <c r="W2" s="468"/>
      <c r="X2" s="468"/>
    </row>
    <row r="3" spans="1:24" ht="17.850000000000001" customHeight="1" x14ac:dyDescent="0.25"/>
    <row r="4" spans="1:24" ht="22.2" customHeight="1" x14ac:dyDescent="0.25">
      <c r="A4" s="469" t="s">
        <v>613</v>
      </c>
      <c r="B4" s="470"/>
      <c r="C4" s="470"/>
      <c r="D4" s="470"/>
      <c r="E4" s="470"/>
      <c r="F4" s="470"/>
      <c r="G4" s="470"/>
      <c r="H4" s="470"/>
      <c r="I4" s="470"/>
      <c r="J4" s="470"/>
      <c r="K4" s="470"/>
      <c r="L4" s="470"/>
      <c r="M4" s="470"/>
      <c r="N4" s="470"/>
      <c r="O4" s="470"/>
      <c r="P4" s="470"/>
      <c r="Q4" s="470"/>
      <c r="R4" s="470"/>
      <c r="S4" s="470"/>
      <c r="T4" s="470"/>
      <c r="U4" s="470"/>
      <c r="V4" s="470"/>
      <c r="W4" s="470"/>
      <c r="X4" s="470"/>
    </row>
    <row r="5" spans="1:24" ht="21.6" customHeight="1" x14ac:dyDescent="0.3">
      <c r="A5" s="545" t="s">
        <v>632</v>
      </c>
      <c r="B5" s="545"/>
      <c r="C5" s="545"/>
      <c r="D5" s="545"/>
      <c r="E5" s="545"/>
      <c r="F5" s="545"/>
      <c r="G5" s="545"/>
      <c r="H5" s="545"/>
      <c r="I5" s="545"/>
      <c r="J5" s="545"/>
      <c r="K5" s="545"/>
      <c r="L5" s="545"/>
      <c r="M5" s="545"/>
      <c r="N5" s="545"/>
      <c r="O5" s="545"/>
      <c r="P5" s="545"/>
      <c r="Q5" s="545"/>
      <c r="R5" s="545"/>
      <c r="S5" s="545"/>
      <c r="T5" s="545"/>
      <c r="U5" s="545"/>
      <c r="V5" s="545"/>
      <c r="W5" s="545"/>
      <c r="X5" s="545"/>
    </row>
    <row r="6" spans="1:24" ht="18.600000000000001" customHeight="1" x14ac:dyDescent="0.25">
      <c r="V6" s="471" t="s">
        <v>473</v>
      </c>
      <c r="W6" s="471"/>
      <c r="X6" s="471"/>
    </row>
    <row r="7" spans="1:24" ht="27.6" customHeight="1" x14ac:dyDescent="0.25">
      <c r="A7" s="463" t="s">
        <v>1</v>
      </c>
      <c r="B7" s="463" t="s">
        <v>290</v>
      </c>
      <c r="C7" s="463" t="s">
        <v>85</v>
      </c>
      <c r="D7" s="465" t="s">
        <v>2</v>
      </c>
      <c r="E7" s="466"/>
      <c r="F7" s="466"/>
      <c r="G7" s="466"/>
      <c r="H7" s="466"/>
      <c r="I7" s="466"/>
      <c r="J7" s="465" t="s">
        <v>3</v>
      </c>
      <c r="K7" s="466"/>
      <c r="L7" s="466"/>
      <c r="M7" s="466"/>
      <c r="N7" s="466"/>
      <c r="O7" s="466"/>
      <c r="P7" s="466"/>
      <c r="Q7" s="466"/>
      <c r="R7" s="466"/>
      <c r="S7" s="466"/>
      <c r="T7" s="466"/>
      <c r="U7" s="465" t="s">
        <v>49</v>
      </c>
      <c r="V7" s="466"/>
      <c r="W7" s="466"/>
      <c r="X7" s="466"/>
    </row>
    <row r="8" spans="1:24" ht="25.8" customHeight="1" x14ac:dyDescent="0.25">
      <c r="A8" s="472"/>
      <c r="B8" s="472"/>
      <c r="C8" s="472"/>
      <c r="D8" s="463" t="s">
        <v>86</v>
      </c>
      <c r="E8" s="463" t="s">
        <v>466</v>
      </c>
      <c r="F8" s="463" t="s">
        <v>467</v>
      </c>
      <c r="G8" s="465" t="s">
        <v>292</v>
      </c>
      <c r="H8" s="466"/>
      <c r="I8" s="466"/>
      <c r="J8" s="463" t="s">
        <v>86</v>
      </c>
      <c r="K8" s="463" t="s">
        <v>466</v>
      </c>
      <c r="L8" s="463" t="s">
        <v>467</v>
      </c>
      <c r="M8" s="463" t="s">
        <v>468</v>
      </c>
      <c r="N8" s="463" t="s">
        <v>469</v>
      </c>
      <c r="O8" s="465" t="s">
        <v>292</v>
      </c>
      <c r="P8" s="466"/>
      <c r="Q8" s="466"/>
      <c r="R8" s="463" t="s">
        <v>470</v>
      </c>
      <c r="S8" s="463" t="s">
        <v>471</v>
      </c>
      <c r="T8" s="463" t="s">
        <v>472</v>
      </c>
      <c r="U8" s="463" t="s">
        <v>466</v>
      </c>
      <c r="V8" s="463" t="s">
        <v>467</v>
      </c>
      <c r="W8" s="465" t="s">
        <v>292</v>
      </c>
      <c r="X8" s="466"/>
    </row>
    <row r="9" spans="1:24" ht="33.6" customHeight="1" x14ac:dyDescent="0.25">
      <c r="A9" s="464"/>
      <c r="B9" s="464"/>
      <c r="C9" s="464"/>
      <c r="D9" s="464"/>
      <c r="E9" s="464"/>
      <c r="F9" s="464"/>
      <c r="G9" s="223" t="s">
        <v>86</v>
      </c>
      <c r="H9" s="223" t="s">
        <v>291</v>
      </c>
      <c r="I9" s="223" t="s">
        <v>26</v>
      </c>
      <c r="J9" s="464"/>
      <c r="K9" s="464"/>
      <c r="L9" s="464"/>
      <c r="M9" s="464"/>
      <c r="N9" s="464"/>
      <c r="O9" s="223" t="s">
        <v>86</v>
      </c>
      <c r="P9" s="223" t="s">
        <v>291</v>
      </c>
      <c r="Q9" s="223" t="s">
        <v>26</v>
      </c>
      <c r="R9" s="464"/>
      <c r="S9" s="464"/>
      <c r="T9" s="464"/>
      <c r="U9" s="464"/>
      <c r="V9" s="464"/>
      <c r="W9" s="223" t="s">
        <v>291</v>
      </c>
      <c r="X9" s="223" t="s">
        <v>26</v>
      </c>
    </row>
    <row r="10" spans="1:24" ht="19.8" customHeight="1" x14ac:dyDescent="0.25">
      <c r="A10" s="223" t="s">
        <v>7</v>
      </c>
      <c r="B10" s="223" t="s">
        <v>8</v>
      </c>
      <c r="C10" s="223" t="s">
        <v>37</v>
      </c>
      <c r="D10" s="223" t="s">
        <v>125</v>
      </c>
      <c r="E10" s="223" t="s">
        <v>127</v>
      </c>
      <c r="F10" s="223" t="s">
        <v>128</v>
      </c>
      <c r="G10" s="223" t="s">
        <v>129</v>
      </c>
      <c r="H10" s="223" t="s">
        <v>130</v>
      </c>
      <c r="I10" s="223" t="s">
        <v>131</v>
      </c>
      <c r="J10" s="223" t="s">
        <v>138</v>
      </c>
      <c r="K10" s="223" t="s">
        <v>139</v>
      </c>
      <c r="L10" s="223" t="s">
        <v>140</v>
      </c>
      <c r="M10" s="223" t="s">
        <v>141</v>
      </c>
      <c r="N10" s="223" t="s">
        <v>142</v>
      </c>
      <c r="O10" s="223" t="s">
        <v>143</v>
      </c>
      <c r="P10" s="223" t="s">
        <v>144</v>
      </c>
      <c r="Q10" s="223" t="s">
        <v>145</v>
      </c>
      <c r="R10" s="223" t="s">
        <v>148</v>
      </c>
      <c r="S10" s="223" t="s">
        <v>149</v>
      </c>
      <c r="T10" s="223" t="s">
        <v>150</v>
      </c>
      <c r="U10" s="223" t="s">
        <v>151</v>
      </c>
      <c r="V10" s="223" t="s">
        <v>152</v>
      </c>
      <c r="W10" s="223" t="s">
        <v>153</v>
      </c>
      <c r="X10" s="223" t="s">
        <v>160</v>
      </c>
    </row>
    <row r="11" spans="1:24" ht="24.6" customHeight="1" x14ac:dyDescent="0.25">
      <c r="A11" s="223" t="s">
        <v>8</v>
      </c>
      <c r="B11" s="223" t="s">
        <v>133</v>
      </c>
      <c r="C11" s="224" t="s">
        <v>293</v>
      </c>
      <c r="D11" s="230">
        <v>83208528.950000003</v>
      </c>
      <c r="E11" s="230"/>
      <c r="F11" s="230">
        <v>63166887.149999999</v>
      </c>
      <c r="G11" s="230">
        <v>20041641.800000001</v>
      </c>
      <c r="H11" s="230">
        <v>5804260.7999999998</v>
      </c>
      <c r="I11" s="230">
        <v>14237381</v>
      </c>
      <c r="J11" s="230">
        <f>+K11+L11+O11+R11+T11</f>
        <v>76500958.086999997</v>
      </c>
      <c r="K11" s="230"/>
      <c r="L11" s="230">
        <v>52653405.354999997</v>
      </c>
      <c r="M11" s="230"/>
      <c r="N11" s="230"/>
      <c r="O11" s="230">
        <v>14408851.65</v>
      </c>
      <c r="P11" s="230">
        <v>4726121.7529999996</v>
      </c>
      <c r="Q11" s="230">
        <v>9682729.8969999999</v>
      </c>
      <c r="R11" s="289">
        <f>1136445.5</f>
        <v>1136445.5</v>
      </c>
      <c r="S11" s="230"/>
      <c r="T11" s="288">
        <v>8302255.5820000004</v>
      </c>
      <c r="U11" s="230" t="s">
        <v>133</v>
      </c>
      <c r="V11" s="225">
        <v>83.356023591863803</v>
      </c>
      <c r="W11" s="225">
        <v>81.425041290356901</v>
      </c>
      <c r="X11" s="225">
        <v>68.009206868875694</v>
      </c>
    </row>
    <row r="12" spans="1:24" ht="28.8" customHeight="1" x14ac:dyDescent="0.25">
      <c r="A12" s="226" t="s">
        <v>294</v>
      </c>
      <c r="B12" s="226" t="s">
        <v>419</v>
      </c>
      <c r="C12" s="227" t="s">
        <v>420</v>
      </c>
      <c r="D12" s="230">
        <v>12603787.5</v>
      </c>
      <c r="E12" s="230"/>
      <c r="F12" s="230">
        <v>9114297</v>
      </c>
      <c r="G12" s="230">
        <v>3489490.5</v>
      </c>
      <c r="H12" s="230">
        <v>0</v>
      </c>
      <c r="I12" s="230">
        <v>3489490.5</v>
      </c>
      <c r="J12" s="230"/>
      <c r="K12" s="230"/>
      <c r="L12" s="230"/>
      <c r="M12" s="230"/>
      <c r="N12" s="230"/>
      <c r="O12" s="230"/>
      <c r="P12" s="230"/>
      <c r="Q12" s="230"/>
      <c r="R12" s="230"/>
      <c r="S12" s="230"/>
      <c r="T12" s="230"/>
      <c r="U12" s="230" t="s">
        <v>133</v>
      </c>
      <c r="V12" s="228">
        <v>0</v>
      </c>
      <c r="W12" s="229" t="s">
        <v>133</v>
      </c>
      <c r="X12" s="228">
        <v>0</v>
      </c>
    </row>
    <row r="13" spans="1:24" ht="42.6" customHeight="1" x14ac:dyDescent="0.25">
      <c r="A13" s="226" t="s">
        <v>295</v>
      </c>
      <c r="B13" s="226" t="s">
        <v>421</v>
      </c>
      <c r="C13" s="227" t="s">
        <v>422</v>
      </c>
      <c r="D13" s="230">
        <v>6657463</v>
      </c>
      <c r="E13" s="230"/>
      <c r="F13" s="230">
        <v>6657463</v>
      </c>
      <c r="G13" s="230"/>
      <c r="H13" s="230"/>
      <c r="I13" s="230"/>
      <c r="J13" s="230">
        <v>6477391.5439999998</v>
      </c>
      <c r="K13" s="230"/>
      <c r="L13" s="230">
        <v>6477391.5439999998</v>
      </c>
      <c r="M13" s="230"/>
      <c r="N13" s="230"/>
      <c r="O13" s="230"/>
      <c r="P13" s="230"/>
      <c r="Q13" s="230"/>
      <c r="R13" s="230"/>
      <c r="S13" s="230"/>
      <c r="T13" s="230"/>
      <c r="U13" s="230" t="s">
        <v>133</v>
      </c>
      <c r="V13" s="228">
        <v>97.295194040132102</v>
      </c>
      <c r="W13" s="229" t="s">
        <v>133</v>
      </c>
      <c r="X13" s="229" t="s">
        <v>133</v>
      </c>
    </row>
    <row r="14" spans="1:24" ht="24" x14ac:dyDescent="0.25">
      <c r="A14" s="226" t="s">
        <v>296</v>
      </c>
      <c r="B14" s="226" t="s">
        <v>423</v>
      </c>
      <c r="C14" s="227" t="s">
        <v>424</v>
      </c>
      <c r="D14" s="230">
        <v>8814753</v>
      </c>
      <c r="E14" s="230"/>
      <c r="F14" s="230">
        <v>8814753</v>
      </c>
      <c r="G14" s="230"/>
      <c r="H14" s="230"/>
      <c r="I14" s="230"/>
      <c r="J14" s="230">
        <v>8314906.057</v>
      </c>
      <c r="K14" s="230"/>
      <c r="L14" s="230">
        <v>8314906.057</v>
      </c>
      <c r="M14" s="230"/>
      <c r="N14" s="230"/>
      <c r="O14" s="230"/>
      <c r="P14" s="230"/>
      <c r="Q14" s="230"/>
      <c r="R14" s="230"/>
      <c r="S14" s="230"/>
      <c r="T14" s="230"/>
      <c r="U14" s="230" t="s">
        <v>133</v>
      </c>
      <c r="V14" s="228">
        <v>94.329427687877399</v>
      </c>
      <c r="W14" s="229" t="s">
        <v>133</v>
      </c>
      <c r="X14" s="229" t="s">
        <v>133</v>
      </c>
    </row>
    <row r="15" spans="1:24" ht="56.4" customHeight="1" x14ac:dyDescent="0.25">
      <c r="A15" s="226" t="s">
        <v>297</v>
      </c>
      <c r="B15" s="226" t="s">
        <v>425</v>
      </c>
      <c r="C15" s="227" t="s">
        <v>426</v>
      </c>
      <c r="D15" s="230">
        <v>14767099</v>
      </c>
      <c r="E15" s="230"/>
      <c r="F15" s="230">
        <v>14767099</v>
      </c>
      <c r="G15" s="230"/>
      <c r="H15" s="230"/>
      <c r="I15" s="230"/>
      <c r="J15" s="230">
        <v>14344067.365</v>
      </c>
      <c r="K15" s="230"/>
      <c r="L15" s="230">
        <v>14344067.365</v>
      </c>
      <c r="M15" s="230"/>
      <c r="N15" s="230"/>
      <c r="O15" s="230"/>
      <c r="P15" s="230"/>
      <c r="Q15" s="230"/>
      <c r="R15" s="230"/>
      <c r="S15" s="230"/>
      <c r="T15" s="230"/>
      <c r="U15" s="230" t="s">
        <v>133</v>
      </c>
      <c r="V15" s="228">
        <v>97.135309819484505</v>
      </c>
      <c r="W15" s="229" t="s">
        <v>133</v>
      </c>
      <c r="X15" s="229" t="s">
        <v>133</v>
      </c>
    </row>
    <row r="16" spans="1:24" ht="24" x14ac:dyDescent="0.25">
      <c r="A16" s="226" t="s">
        <v>298</v>
      </c>
      <c r="B16" s="226" t="s">
        <v>427</v>
      </c>
      <c r="C16" s="227" t="s">
        <v>428</v>
      </c>
      <c r="D16" s="230">
        <v>16000</v>
      </c>
      <c r="E16" s="230"/>
      <c r="F16" s="230">
        <v>16000</v>
      </c>
      <c r="G16" s="230"/>
      <c r="H16" s="230"/>
      <c r="I16" s="230"/>
      <c r="J16" s="230">
        <v>16000</v>
      </c>
      <c r="K16" s="230"/>
      <c r="L16" s="230">
        <v>16000</v>
      </c>
      <c r="M16" s="230"/>
      <c r="N16" s="230"/>
      <c r="O16" s="230"/>
      <c r="P16" s="230"/>
      <c r="Q16" s="230"/>
      <c r="R16" s="230"/>
      <c r="S16" s="230"/>
      <c r="T16" s="230"/>
      <c r="U16" s="230" t="s">
        <v>133</v>
      </c>
      <c r="V16" s="228">
        <v>100</v>
      </c>
      <c r="W16" s="229" t="s">
        <v>133</v>
      </c>
      <c r="X16" s="229" t="s">
        <v>133</v>
      </c>
    </row>
    <row r="17" spans="1:24" ht="51.6" customHeight="1" x14ac:dyDescent="0.25">
      <c r="A17" s="226" t="s">
        <v>299</v>
      </c>
      <c r="B17" s="226" t="s">
        <v>429</v>
      </c>
      <c r="C17" s="227" t="s">
        <v>430</v>
      </c>
      <c r="D17" s="230">
        <v>14157280.15</v>
      </c>
      <c r="E17" s="230"/>
      <c r="F17" s="230">
        <v>14157280.15</v>
      </c>
      <c r="G17" s="230"/>
      <c r="H17" s="230"/>
      <c r="I17" s="230"/>
      <c r="J17" s="230">
        <v>14070692.006999999</v>
      </c>
      <c r="K17" s="230"/>
      <c r="L17" s="230">
        <v>14070692.006999999</v>
      </c>
      <c r="M17" s="230"/>
      <c r="N17" s="230"/>
      <c r="O17" s="230"/>
      <c r="P17" s="230"/>
      <c r="Q17" s="230"/>
      <c r="R17" s="230"/>
      <c r="S17" s="230"/>
      <c r="T17" s="230"/>
      <c r="U17" s="230" t="s">
        <v>133</v>
      </c>
      <c r="V17" s="228">
        <v>99.388384335955905</v>
      </c>
      <c r="W17" s="229" t="s">
        <v>133</v>
      </c>
      <c r="X17" s="229" t="s">
        <v>133</v>
      </c>
    </row>
    <row r="18" spans="1:24" ht="33" customHeight="1" x14ac:dyDescent="0.25">
      <c r="A18" s="226" t="s">
        <v>300</v>
      </c>
      <c r="B18" s="226" t="s">
        <v>431</v>
      </c>
      <c r="C18" s="227" t="s">
        <v>432</v>
      </c>
      <c r="D18" s="230">
        <v>5430000</v>
      </c>
      <c r="E18" s="230"/>
      <c r="F18" s="230">
        <v>2273900</v>
      </c>
      <c r="G18" s="230">
        <v>3156100</v>
      </c>
      <c r="H18" s="230">
        <v>0</v>
      </c>
      <c r="I18" s="230">
        <v>3156100</v>
      </c>
      <c r="J18" s="230">
        <v>5314399.9179999996</v>
      </c>
      <c r="K18" s="230"/>
      <c r="L18" s="230">
        <v>2196599.2519999999</v>
      </c>
      <c r="M18" s="230"/>
      <c r="N18" s="230"/>
      <c r="O18" s="230">
        <v>3117800.6660000002</v>
      </c>
      <c r="P18" s="230"/>
      <c r="Q18" s="230">
        <v>3117800.6660000002</v>
      </c>
      <c r="R18" s="230"/>
      <c r="S18" s="230"/>
      <c r="T18" s="230"/>
      <c r="U18" s="230" t="s">
        <v>133</v>
      </c>
      <c r="V18" s="228">
        <v>96.600521219051004</v>
      </c>
      <c r="W18" s="229" t="s">
        <v>133</v>
      </c>
      <c r="X18" s="228">
        <v>98.786498083077205</v>
      </c>
    </row>
    <row r="19" spans="1:24" ht="28.8" customHeight="1" x14ac:dyDescent="0.25">
      <c r="A19" s="226" t="s">
        <v>301</v>
      </c>
      <c r="B19" s="226" t="s">
        <v>433</v>
      </c>
      <c r="C19" s="227" t="s">
        <v>434</v>
      </c>
      <c r="D19" s="230">
        <v>2581437.5</v>
      </c>
      <c r="E19" s="230"/>
      <c r="F19" s="230">
        <v>1487247</v>
      </c>
      <c r="G19" s="230">
        <v>1094190.5</v>
      </c>
      <c r="H19" s="230">
        <v>0</v>
      </c>
      <c r="I19" s="230">
        <v>1094190.5</v>
      </c>
      <c r="J19" s="230">
        <v>2382211.9720000001</v>
      </c>
      <c r="K19" s="230"/>
      <c r="L19" s="230">
        <v>1451832.372</v>
      </c>
      <c r="M19" s="230"/>
      <c r="N19" s="230"/>
      <c r="O19" s="230">
        <v>930379.6</v>
      </c>
      <c r="P19" s="230"/>
      <c r="Q19" s="230">
        <v>930379.6</v>
      </c>
      <c r="R19" s="230"/>
      <c r="S19" s="230"/>
      <c r="T19" s="230"/>
      <c r="U19" s="230" t="s">
        <v>133</v>
      </c>
      <c r="V19" s="228">
        <v>97.618779664709393</v>
      </c>
      <c r="W19" s="229" t="s">
        <v>133</v>
      </c>
      <c r="X19" s="228">
        <v>85.029032878644102</v>
      </c>
    </row>
    <row r="20" spans="1:24" ht="44.4" customHeight="1" x14ac:dyDescent="0.25">
      <c r="A20" s="226" t="s">
        <v>302</v>
      </c>
      <c r="B20" s="226" t="s">
        <v>435</v>
      </c>
      <c r="C20" s="227" t="s">
        <v>436</v>
      </c>
      <c r="D20" s="230">
        <v>374000</v>
      </c>
      <c r="E20" s="230"/>
      <c r="F20" s="230">
        <v>374000</v>
      </c>
      <c r="G20" s="230"/>
      <c r="H20" s="230"/>
      <c r="I20" s="230"/>
      <c r="J20" s="230">
        <v>360676.72499999998</v>
      </c>
      <c r="K20" s="230"/>
      <c r="L20" s="230">
        <v>360676.72499999998</v>
      </c>
      <c r="M20" s="230"/>
      <c r="N20" s="230"/>
      <c r="O20" s="230"/>
      <c r="P20" s="230"/>
      <c r="Q20" s="230"/>
      <c r="R20" s="230"/>
      <c r="S20" s="230"/>
      <c r="T20" s="230"/>
      <c r="U20" s="230" t="s">
        <v>133</v>
      </c>
      <c r="V20" s="228">
        <v>96.437627005347593</v>
      </c>
      <c r="W20" s="229" t="s">
        <v>133</v>
      </c>
      <c r="X20" s="229" t="s">
        <v>133</v>
      </c>
    </row>
    <row r="21" spans="1:24" ht="27.6" customHeight="1" x14ac:dyDescent="0.25">
      <c r="A21" s="226" t="s">
        <v>303</v>
      </c>
      <c r="B21" s="226" t="s">
        <v>437</v>
      </c>
      <c r="C21" s="227" t="s">
        <v>438</v>
      </c>
      <c r="D21" s="230">
        <v>1395848</v>
      </c>
      <c r="E21" s="230"/>
      <c r="F21" s="230">
        <v>1278548</v>
      </c>
      <c r="G21" s="230">
        <v>117300</v>
      </c>
      <c r="H21" s="230"/>
      <c r="I21" s="230">
        <v>117300</v>
      </c>
      <c r="J21" s="230">
        <v>1375960.9010000001</v>
      </c>
      <c r="K21" s="230"/>
      <c r="L21" s="230">
        <v>1258660.9010000001</v>
      </c>
      <c r="M21" s="230"/>
      <c r="N21" s="230"/>
      <c r="O21" s="230">
        <v>117300</v>
      </c>
      <c r="P21" s="230"/>
      <c r="Q21" s="230">
        <v>117300</v>
      </c>
      <c r="R21" s="230"/>
      <c r="S21" s="230"/>
      <c r="T21" s="230"/>
      <c r="U21" s="230" t="s">
        <v>133</v>
      </c>
      <c r="V21" s="228">
        <v>98.444555933762402</v>
      </c>
      <c r="W21" s="229" t="s">
        <v>133</v>
      </c>
      <c r="X21" s="228">
        <v>100</v>
      </c>
    </row>
    <row r="22" spans="1:24" ht="30.6" customHeight="1" x14ac:dyDescent="0.25">
      <c r="A22" s="226" t="s">
        <v>304</v>
      </c>
      <c r="B22" s="226" t="s">
        <v>439</v>
      </c>
      <c r="C22" s="227" t="s">
        <v>440</v>
      </c>
      <c r="D22" s="230">
        <v>2108300</v>
      </c>
      <c r="E22" s="230"/>
      <c r="F22" s="230">
        <v>2108300</v>
      </c>
      <c r="G22" s="230"/>
      <c r="H22" s="230"/>
      <c r="I22" s="230"/>
      <c r="J22" s="230">
        <v>2098442.4160000002</v>
      </c>
      <c r="K22" s="230"/>
      <c r="L22" s="230">
        <v>2098442.4160000002</v>
      </c>
      <c r="M22" s="230"/>
      <c r="N22" s="230"/>
      <c r="O22" s="230"/>
      <c r="P22" s="230"/>
      <c r="Q22" s="230"/>
      <c r="R22" s="230"/>
      <c r="S22" s="230"/>
      <c r="T22" s="230"/>
      <c r="U22" s="230" t="s">
        <v>133</v>
      </c>
      <c r="V22" s="228">
        <v>99.532439216430305</v>
      </c>
      <c r="W22" s="229" t="s">
        <v>133</v>
      </c>
      <c r="X22" s="229" t="s">
        <v>133</v>
      </c>
    </row>
    <row r="23" spans="1:24" ht="42" customHeight="1" x14ac:dyDescent="0.25">
      <c r="A23" s="226" t="s">
        <v>305</v>
      </c>
      <c r="B23" s="226" t="s">
        <v>441</v>
      </c>
      <c r="C23" s="227" t="s">
        <v>442</v>
      </c>
      <c r="D23" s="230">
        <v>8498300</v>
      </c>
      <c r="E23" s="230"/>
      <c r="F23" s="230">
        <v>2118000</v>
      </c>
      <c r="G23" s="230">
        <v>6380300</v>
      </c>
      <c r="H23" s="230"/>
      <c r="I23" s="230">
        <v>6380300</v>
      </c>
      <c r="J23" s="230">
        <v>7581386.3470000001</v>
      </c>
      <c r="K23" s="230"/>
      <c r="L23" s="230">
        <v>2064136.716</v>
      </c>
      <c r="M23" s="230"/>
      <c r="N23" s="230"/>
      <c r="O23" s="230">
        <v>5517249.6310000001</v>
      </c>
      <c r="P23" s="230"/>
      <c r="Q23" s="230">
        <v>5517249.6310000001</v>
      </c>
      <c r="R23" s="230"/>
      <c r="S23" s="230"/>
      <c r="T23" s="230"/>
      <c r="U23" s="230" t="s">
        <v>133</v>
      </c>
      <c r="V23" s="228">
        <v>97.456879886685599</v>
      </c>
      <c r="W23" s="229" t="s">
        <v>133</v>
      </c>
      <c r="X23" s="228">
        <v>86.473200805604705</v>
      </c>
    </row>
    <row r="24" spans="1:24" ht="41.4" customHeight="1" x14ac:dyDescent="0.25">
      <c r="A24" s="226" t="s">
        <v>306</v>
      </c>
      <c r="B24" s="226" t="s">
        <v>443</v>
      </c>
      <c r="C24" s="227" t="s">
        <v>444</v>
      </c>
      <c r="D24" s="230">
        <v>150000</v>
      </c>
      <c r="E24" s="230"/>
      <c r="F24" s="230"/>
      <c r="G24" s="230">
        <v>150000</v>
      </c>
      <c r="H24" s="230">
        <v>150000</v>
      </c>
      <c r="I24" s="230"/>
      <c r="J24" s="230">
        <v>41893</v>
      </c>
      <c r="K24" s="230"/>
      <c r="L24" s="230">
        <v>0</v>
      </c>
      <c r="M24" s="230"/>
      <c r="N24" s="230"/>
      <c r="O24" s="230">
        <v>41893</v>
      </c>
      <c r="P24" s="230">
        <v>41893</v>
      </c>
      <c r="Q24" s="230"/>
      <c r="R24" s="230"/>
      <c r="S24" s="230"/>
      <c r="T24" s="230"/>
      <c r="U24" s="230" t="s">
        <v>133</v>
      </c>
      <c r="V24" s="229" t="s">
        <v>133</v>
      </c>
      <c r="W24" s="228">
        <v>27.9286666666667</v>
      </c>
      <c r="X24" s="229" t="s">
        <v>133</v>
      </c>
    </row>
    <row r="25" spans="1:24" ht="105" customHeight="1" x14ac:dyDescent="0.25">
      <c r="A25" s="226" t="s">
        <v>307</v>
      </c>
      <c r="B25" s="226" t="s">
        <v>445</v>
      </c>
      <c r="C25" s="227" t="s">
        <v>446</v>
      </c>
      <c r="D25" s="230">
        <v>597000</v>
      </c>
      <c r="E25" s="230"/>
      <c r="F25" s="230">
        <v>0</v>
      </c>
      <c r="G25" s="230">
        <v>597000</v>
      </c>
      <c r="H25" s="230">
        <v>597000</v>
      </c>
      <c r="I25" s="230">
        <v>0</v>
      </c>
      <c r="J25" s="230">
        <v>239180</v>
      </c>
      <c r="K25" s="230"/>
      <c r="L25" s="230">
        <v>0</v>
      </c>
      <c r="M25" s="230"/>
      <c r="N25" s="230"/>
      <c r="O25" s="230">
        <v>239180</v>
      </c>
      <c r="P25" s="230">
        <v>239180</v>
      </c>
      <c r="Q25" s="230"/>
      <c r="R25" s="230"/>
      <c r="S25" s="230"/>
      <c r="T25" s="230"/>
      <c r="U25" s="230" t="s">
        <v>133</v>
      </c>
      <c r="V25" s="229" t="s">
        <v>133</v>
      </c>
      <c r="W25" s="228">
        <v>40.063651591289798</v>
      </c>
      <c r="X25" s="229" t="s">
        <v>133</v>
      </c>
    </row>
    <row r="26" spans="1:24" ht="68.400000000000006" customHeight="1" x14ac:dyDescent="0.25">
      <c r="A26" s="226" t="s">
        <v>308</v>
      </c>
      <c r="B26" s="226" t="s">
        <v>447</v>
      </c>
      <c r="C26" s="227" t="s">
        <v>448</v>
      </c>
      <c r="D26" s="230">
        <v>1650000</v>
      </c>
      <c r="E26" s="230"/>
      <c r="F26" s="230">
        <v>0</v>
      </c>
      <c r="G26" s="230">
        <v>1650000</v>
      </c>
      <c r="H26" s="230">
        <v>1650000</v>
      </c>
      <c r="I26" s="230"/>
      <c r="J26" s="230">
        <v>1099092</v>
      </c>
      <c r="K26" s="230"/>
      <c r="L26" s="230"/>
      <c r="M26" s="230"/>
      <c r="N26" s="230"/>
      <c r="O26" s="230">
        <v>1099092</v>
      </c>
      <c r="P26" s="230">
        <v>1099092</v>
      </c>
      <c r="Q26" s="230"/>
      <c r="R26" s="230"/>
      <c r="S26" s="230"/>
      <c r="T26" s="230"/>
      <c r="U26" s="230" t="s">
        <v>133</v>
      </c>
      <c r="V26" s="229" t="s">
        <v>133</v>
      </c>
      <c r="W26" s="228">
        <v>66.611636363636407</v>
      </c>
      <c r="X26" s="229" t="s">
        <v>133</v>
      </c>
    </row>
    <row r="27" spans="1:24" ht="39.6" customHeight="1" x14ac:dyDescent="0.25">
      <c r="A27" s="226" t="s">
        <v>309</v>
      </c>
      <c r="B27" s="226" t="s">
        <v>449</v>
      </c>
      <c r="C27" s="227" t="s">
        <v>450</v>
      </c>
      <c r="D27" s="230">
        <v>269738.40000000002</v>
      </c>
      <c r="E27" s="230"/>
      <c r="F27" s="230">
        <v>0</v>
      </c>
      <c r="G27" s="230">
        <v>269738.40000000002</v>
      </c>
      <c r="H27" s="230">
        <v>269738.40000000002</v>
      </c>
      <c r="I27" s="230"/>
      <c r="J27" s="230">
        <v>269738.40000000002</v>
      </c>
      <c r="K27" s="230"/>
      <c r="L27" s="230"/>
      <c r="M27" s="230"/>
      <c r="N27" s="230"/>
      <c r="O27" s="230">
        <v>269738.40000000002</v>
      </c>
      <c r="P27" s="230">
        <v>269738.40000000002</v>
      </c>
      <c r="Q27" s="230"/>
      <c r="R27" s="230"/>
      <c r="S27" s="230"/>
      <c r="T27" s="230"/>
      <c r="U27" s="230" t="s">
        <v>133</v>
      </c>
      <c r="V27" s="229" t="s">
        <v>133</v>
      </c>
      <c r="W27" s="228">
        <v>100</v>
      </c>
      <c r="X27" s="229" t="s">
        <v>133</v>
      </c>
    </row>
    <row r="28" spans="1:24" ht="39.6" customHeight="1" x14ac:dyDescent="0.25">
      <c r="A28" s="226" t="s">
        <v>310</v>
      </c>
      <c r="B28" s="226" t="s">
        <v>451</v>
      </c>
      <c r="C28" s="227" t="s">
        <v>452</v>
      </c>
      <c r="D28" s="230">
        <v>122644.8</v>
      </c>
      <c r="E28" s="230"/>
      <c r="F28" s="230">
        <v>0</v>
      </c>
      <c r="G28" s="230">
        <v>122644.8</v>
      </c>
      <c r="H28" s="230">
        <v>122644.8</v>
      </c>
      <c r="I28" s="230"/>
      <c r="J28" s="230">
        <v>122644.8</v>
      </c>
      <c r="K28" s="230"/>
      <c r="L28" s="230"/>
      <c r="M28" s="230"/>
      <c r="N28" s="230"/>
      <c r="O28" s="230">
        <v>122644.8</v>
      </c>
      <c r="P28" s="230">
        <v>122644.8</v>
      </c>
      <c r="Q28" s="230"/>
      <c r="R28" s="230"/>
      <c r="S28" s="230"/>
      <c r="T28" s="230"/>
      <c r="U28" s="230" t="s">
        <v>133</v>
      </c>
      <c r="V28" s="229" t="s">
        <v>133</v>
      </c>
      <c r="W28" s="228">
        <v>100</v>
      </c>
      <c r="X28" s="229" t="s">
        <v>133</v>
      </c>
    </row>
    <row r="29" spans="1:24" ht="39.6" customHeight="1" x14ac:dyDescent="0.25">
      <c r="A29" s="226" t="s">
        <v>311</v>
      </c>
      <c r="B29" s="226" t="s">
        <v>453</v>
      </c>
      <c r="C29" s="227" t="s">
        <v>454</v>
      </c>
      <c r="D29" s="230">
        <v>1500000</v>
      </c>
      <c r="E29" s="230"/>
      <c r="F29" s="230">
        <v>0</v>
      </c>
      <c r="G29" s="230">
        <v>1500000</v>
      </c>
      <c r="H29" s="230">
        <v>1500000</v>
      </c>
      <c r="I29" s="230"/>
      <c r="J29" s="230">
        <v>1439228.061</v>
      </c>
      <c r="K29" s="230"/>
      <c r="L29" s="230"/>
      <c r="M29" s="230"/>
      <c r="N29" s="230"/>
      <c r="O29" s="230">
        <v>1439228.061</v>
      </c>
      <c r="P29" s="230">
        <v>1439228.061</v>
      </c>
      <c r="Q29" s="230"/>
      <c r="R29" s="230"/>
      <c r="S29" s="230"/>
      <c r="T29" s="230"/>
      <c r="U29" s="230" t="s">
        <v>133</v>
      </c>
      <c r="V29" s="229" t="s">
        <v>133</v>
      </c>
      <c r="W29" s="228">
        <v>95.948537400000006</v>
      </c>
      <c r="X29" s="229" t="s">
        <v>133</v>
      </c>
    </row>
    <row r="30" spans="1:24" ht="51.6" customHeight="1" x14ac:dyDescent="0.25">
      <c r="A30" s="226" t="s">
        <v>312</v>
      </c>
      <c r="B30" s="226" t="s">
        <v>455</v>
      </c>
      <c r="C30" s="227" t="s">
        <v>456</v>
      </c>
      <c r="D30" s="230">
        <v>58116</v>
      </c>
      <c r="E30" s="230"/>
      <c r="F30" s="230">
        <v>0</v>
      </c>
      <c r="G30" s="230">
        <v>58116</v>
      </c>
      <c r="H30" s="230">
        <v>58116</v>
      </c>
      <c r="I30" s="230"/>
      <c r="J30" s="230">
        <v>58116</v>
      </c>
      <c r="K30" s="230"/>
      <c r="L30" s="230"/>
      <c r="M30" s="230"/>
      <c r="N30" s="230"/>
      <c r="O30" s="230">
        <v>58116</v>
      </c>
      <c r="P30" s="230">
        <v>58116</v>
      </c>
      <c r="Q30" s="230"/>
      <c r="R30" s="230"/>
      <c r="S30" s="230"/>
      <c r="T30" s="230"/>
      <c r="U30" s="230" t="s">
        <v>133</v>
      </c>
      <c r="V30" s="229" t="s">
        <v>133</v>
      </c>
      <c r="W30" s="228">
        <v>100</v>
      </c>
      <c r="X30" s="229" t="s">
        <v>133</v>
      </c>
    </row>
    <row r="31" spans="1:24" ht="41.4" customHeight="1" x14ac:dyDescent="0.25">
      <c r="A31" s="226" t="s">
        <v>313</v>
      </c>
      <c r="B31" s="226" t="s">
        <v>457</v>
      </c>
      <c r="C31" s="227" t="s">
        <v>458</v>
      </c>
      <c r="D31" s="230">
        <v>89645.6</v>
      </c>
      <c r="E31" s="230"/>
      <c r="F31" s="230">
        <v>0</v>
      </c>
      <c r="G31" s="230">
        <v>89645.6</v>
      </c>
      <c r="H31" s="230">
        <v>89645.6</v>
      </c>
      <c r="I31" s="230"/>
      <c r="J31" s="230">
        <v>89645.6</v>
      </c>
      <c r="K31" s="230"/>
      <c r="L31" s="230"/>
      <c r="M31" s="230"/>
      <c r="N31" s="230"/>
      <c r="O31" s="230">
        <v>89645.6</v>
      </c>
      <c r="P31" s="230">
        <v>89645.6</v>
      </c>
      <c r="Q31" s="230"/>
      <c r="R31" s="230"/>
      <c r="S31" s="230"/>
      <c r="T31" s="230"/>
      <c r="U31" s="230" t="s">
        <v>133</v>
      </c>
      <c r="V31" s="229" t="s">
        <v>133</v>
      </c>
      <c r="W31" s="228">
        <v>100</v>
      </c>
      <c r="X31" s="229" t="s">
        <v>133</v>
      </c>
    </row>
    <row r="32" spans="1:24" ht="55.8" customHeight="1" x14ac:dyDescent="0.25">
      <c r="A32" s="226" t="s">
        <v>314</v>
      </c>
      <c r="B32" s="226" t="s">
        <v>459</v>
      </c>
      <c r="C32" s="227" t="s">
        <v>460</v>
      </c>
      <c r="D32" s="230">
        <v>58116</v>
      </c>
      <c r="E32" s="230"/>
      <c r="F32" s="230">
        <v>0</v>
      </c>
      <c r="G32" s="230">
        <v>58116</v>
      </c>
      <c r="H32" s="230">
        <v>58116</v>
      </c>
      <c r="I32" s="230"/>
      <c r="J32" s="230">
        <v>58116</v>
      </c>
      <c r="K32" s="230"/>
      <c r="L32" s="230"/>
      <c r="M32" s="230"/>
      <c r="N32" s="230"/>
      <c r="O32" s="230">
        <v>58116</v>
      </c>
      <c r="P32" s="230">
        <v>58116</v>
      </c>
      <c r="Q32" s="230"/>
      <c r="R32" s="230"/>
      <c r="S32" s="230"/>
      <c r="T32" s="230"/>
      <c r="U32" s="230" t="s">
        <v>133</v>
      </c>
      <c r="V32" s="229" t="s">
        <v>133</v>
      </c>
      <c r="W32" s="228">
        <v>100</v>
      </c>
      <c r="X32" s="229" t="s">
        <v>133</v>
      </c>
    </row>
    <row r="33" spans="1:24" ht="30" customHeight="1" x14ac:dyDescent="0.25">
      <c r="A33" s="226" t="s">
        <v>315</v>
      </c>
      <c r="B33" s="226" t="s">
        <v>461</v>
      </c>
      <c r="C33" s="227" t="s">
        <v>462</v>
      </c>
      <c r="D33" s="230">
        <v>495000</v>
      </c>
      <c r="E33" s="230"/>
      <c r="F33" s="230">
        <v>0</v>
      </c>
      <c r="G33" s="230">
        <v>495000</v>
      </c>
      <c r="H33" s="230">
        <v>495000</v>
      </c>
      <c r="I33" s="230"/>
      <c r="J33" s="230">
        <v>494467.89199999999</v>
      </c>
      <c r="K33" s="230"/>
      <c r="L33" s="230"/>
      <c r="M33" s="230"/>
      <c r="N33" s="230"/>
      <c r="O33" s="230">
        <v>494467.89199999999</v>
      </c>
      <c r="P33" s="230">
        <v>494467.89199999999</v>
      </c>
      <c r="Q33" s="230"/>
      <c r="R33" s="230"/>
      <c r="S33" s="230"/>
      <c r="T33" s="230"/>
      <c r="U33" s="230" t="s">
        <v>133</v>
      </c>
      <c r="V33" s="229" t="s">
        <v>133</v>
      </c>
      <c r="W33" s="228">
        <v>99.892503434343396</v>
      </c>
      <c r="X33" s="229" t="s">
        <v>133</v>
      </c>
    </row>
    <row r="34" spans="1:24" ht="43.8" customHeight="1" x14ac:dyDescent="0.25">
      <c r="A34" s="226" t="s">
        <v>316</v>
      </c>
      <c r="B34" s="226" t="s">
        <v>463</v>
      </c>
      <c r="C34" s="227" t="s">
        <v>464</v>
      </c>
      <c r="D34" s="230">
        <v>814000</v>
      </c>
      <c r="E34" s="230"/>
      <c r="F34" s="230">
        <v>0</v>
      </c>
      <c r="G34" s="230">
        <v>814000</v>
      </c>
      <c r="H34" s="230">
        <v>814000</v>
      </c>
      <c r="I34" s="230"/>
      <c r="J34" s="230">
        <v>814000</v>
      </c>
      <c r="K34" s="230"/>
      <c r="L34" s="230"/>
      <c r="M34" s="230"/>
      <c r="N34" s="230"/>
      <c r="O34" s="230">
        <v>814000</v>
      </c>
      <c r="P34" s="230">
        <v>814000</v>
      </c>
      <c r="Q34" s="230"/>
      <c r="R34" s="230"/>
      <c r="S34" s="230"/>
      <c r="T34" s="230"/>
      <c r="U34" s="230" t="s">
        <v>133</v>
      </c>
      <c r="V34" s="229" t="s">
        <v>133</v>
      </c>
      <c r="W34" s="228">
        <v>100</v>
      </c>
      <c r="X34" s="229" t="s">
        <v>133</v>
      </c>
    </row>
    <row r="35" spans="1:24" ht="0" hidden="1" customHeight="1" x14ac:dyDescent="0.25">
      <c r="A35" s="226" t="s">
        <v>317</v>
      </c>
    </row>
    <row r="36" spans="1:24" x14ac:dyDescent="0.25">
      <c r="R36" s="273"/>
    </row>
    <row r="37" spans="1:24" ht="21" customHeight="1" x14ac:dyDescent="0.25"/>
  </sheetData>
  <mergeCells count="27">
    <mergeCell ref="V8:V9"/>
    <mergeCell ref="A2:C2"/>
    <mergeCell ref="S2:X2"/>
    <mergeCell ref="A4:X4"/>
    <mergeCell ref="D7:I7"/>
    <mergeCell ref="J7:T7"/>
    <mergeCell ref="U7:X7"/>
    <mergeCell ref="V6:X6"/>
    <mergeCell ref="A5:X5"/>
    <mergeCell ref="O8:Q8"/>
    <mergeCell ref="J8:J9"/>
    <mergeCell ref="A7:A9"/>
    <mergeCell ref="C7:C9"/>
    <mergeCell ref="B7:B9"/>
    <mergeCell ref="G8:I8"/>
    <mergeCell ref="D8:D9"/>
    <mergeCell ref="E8:E9"/>
    <mergeCell ref="F8:F9"/>
    <mergeCell ref="K8:K9"/>
    <mergeCell ref="L8:L9"/>
    <mergeCell ref="M8:M9"/>
    <mergeCell ref="N8:N9"/>
    <mergeCell ref="R8:R9"/>
    <mergeCell ref="S8:S9"/>
    <mergeCell ref="T8:T9"/>
    <mergeCell ref="U8:U9"/>
    <mergeCell ref="W8:X8"/>
  </mergeCells>
  <phoneticPr fontId="24" type="noConversion"/>
  <pageMargins left="0.25" right="0.2" top="0.5" bottom="0.5" header="0.05" footer="0.05"/>
  <pageSetup paperSize="9" scale="55" orientation="landscape" r:id="rId1"/>
  <headerFooter>
    <oddFooter>Page &amp;P</oddFooter>
  </headerFooter>
</worksheet>
</file>

<file path=xl/worksheets/sheet2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K18"/>
  <sheetViews>
    <sheetView view="pageBreakPreview" zoomScale="60" zoomScaleNormal="100" workbookViewId="0">
      <selection activeCell="A3" sqref="A3:K3"/>
    </sheetView>
  </sheetViews>
  <sheetFormatPr defaultColWidth="9" defaultRowHeight="13.8" x14ac:dyDescent="0.25"/>
  <cols>
    <col min="1" max="1" width="5.3984375" style="19" customWidth="1"/>
    <col min="2" max="2" width="31.3984375" style="19" customWidth="1"/>
    <col min="3" max="3" width="15.8984375" style="19" customWidth="1"/>
    <col min="4" max="4" width="14.796875" style="19" customWidth="1"/>
    <col min="5" max="5" width="10.59765625" style="19" bestFit="1" customWidth="1"/>
    <col min="6" max="6" width="12.5" style="19" customWidth="1"/>
    <col min="7" max="7" width="11.796875" style="19" bestFit="1" customWidth="1"/>
    <col min="8" max="8" width="12.59765625" style="19" customWidth="1"/>
    <col min="9" max="9" width="13.69921875" style="19" customWidth="1"/>
    <col min="10" max="10" width="14.3984375" style="19" customWidth="1"/>
    <col min="11" max="11" width="9" style="19" customWidth="1"/>
    <col min="12" max="12" width="12.59765625" style="19" customWidth="1"/>
    <col min="13" max="13" width="10.69921875" style="19" customWidth="1"/>
    <col min="14" max="14" width="0" style="19" hidden="1" customWidth="1"/>
    <col min="15" max="16384" width="9" style="19"/>
  </cols>
  <sheetData>
    <row r="1" spans="1:11" ht="15.6" x14ac:dyDescent="0.3">
      <c r="I1" s="473" t="s">
        <v>88</v>
      </c>
      <c r="J1" s="473"/>
    </row>
    <row r="2" spans="1:11" ht="23.25" customHeight="1" x14ac:dyDescent="0.25">
      <c r="A2" s="401" t="s">
        <v>323</v>
      </c>
      <c r="B2" s="401"/>
      <c r="C2" s="401"/>
      <c r="D2" s="401"/>
      <c r="E2" s="401"/>
      <c r="F2" s="401"/>
      <c r="G2" s="401"/>
      <c r="H2" s="401"/>
      <c r="I2" s="401"/>
      <c r="J2" s="401"/>
      <c r="K2" s="401"/>
    </row>
    <row r="3" spans="1:11" ht="18.600000000000001" customHeight="1" x14ac:dyDescent="0.25">
      <c r="A3" s="544" t="s">
        <v>632</v>
      </c>
      <c r="B3" s="544"/>
      <c r="C3" s="544"/>
      <c r="D3" s="544"/>
      <c r="E3" s="544"/>
      <c r="F3" s="544"/>
      <c r="G3" s="544"/>
      <c r="H3" s="544"/>
      <c r="I3" s="544"/>
      <c r="J3" s="544"/>
      <c r="K3" s="544"/>
    </row>
    <row r="4" spans="1:11" ht="16.8" x14ac:dyDescent="0.25">
      <c r="A4" s="135"/>
      <c r="B4" s="135"/>
      <c r="C4" s="135"/>
      <c r="D4" s="135"/>
      <c r="E4" s="135"/>
      <c r="F4" s="135"/>
      <c r="G4" s="135"/>
      <c r="H4" s="135"/>
      <c r="J4" s="20" t="s">
        <v>324</v>
      </c>
      <c r="K4" s="135"/>
    </row>
    <row r="5" spans="1:11" s="132" customFormat="1" ht="75" customHeight="1" x14ac:dyDescent="0.3">
      <c r="A5" s="184" t="s">
        <v>1</v>
      </c>
      <c r="B5" s="184" t="s">
        <v>85</v>
      </c>
      <c r="C5" s="184" t="s">
        <v>2</v>
      </c>
      <c r="D5" s="184" t="s">
        <v>3</v>
      </c>
      <c r="E5" s="184" t="s">
        <v>318</v>
      </c>
      <c r="F5" s="184" t="s">
        <v>185</v>
      </c>
      <c r="G5" s="184" t="s">
        <v>80</v>
      </c>
      <c r="H5" s="184" t="s">
        <v>79</v>
      </c>
      <c r="I5" s="541" t="s">
        <v>319</v>
      </c>
      <c r="J5" s="184" t="s">
        <v>320</v>
      </c>
      <c r="K5" s="184" t="s">
        <v>49</v>
      </c>
    </row>
    <row r="6" spans="1:11" s="132" customFormat="1" ht="14.4" customHeight="1" x14ac:dyDescent="0.3">
      <c r="A6" s="133" t="s">
        <v>133</v>
      </c>
      <c r="B6" s="138" t="s">
        <v>8</v>
      </c>
      <c r="C6" s="133" t="s">
        <v>125</v>
      </c>
      <c r="D6" s="133" t="s">
        <v>127</v>
      </c>
      <c r="E6" s="133" t="s">
        <v>128</v>
      </c>
      <c r="F6" s="133" t="s">
        <v>129</v>
      </c>
      <c r="G6" s="133" t="s">
        <v>130</v>
      </c>
      <c r="H6" s="133" t="s">
        <v>131</v>
      </c>
      <c r="I6" s="134" t="s">
        <v>138</v>
      </c>
      <c r="J6" s="133" t="s">
        <v>139</v>
      </c>
      <c r="K6" s="138" t="s">
        <v>321</v>
      </c>
    </row>
    <row r="7" spans="1:11" s="132" customFormat="1" ht="14.4" x14ac:dyDescent="0.3">
      <c r="A7" s="231" t="s">
        <v>8</v>
      </c>
      <c r="B7" s="231" t="s">
        <v>293</v>
      </c>
      <c r="C7" s="232">
        <v>5804260.7999999998</v>
      </c>
      <c r="D7" s="232">
        <v>4726121.7529999996</v>
      </c>
      <c r="E7" s="230">
        <v>239180</v>
      </c>
      <c r="F7" s="230">
        <v>494467.89199999999</v>
      </c>
      <c r="G7" s="233"/>
      <c r="H7" s="233">
        <f>SUM(H8:H18)</f>
        <v>0</v>
      </c>
      <c r="I7" s="234"/>
      <c r="J7" s="230">
        <v>3992473.861</v>
      </c>
      <c r="K7" s="237">
        <f>D7/C7*100</f>
        <v>81.425041290356901</v>
      </c>
    </row>
    <row r="8" spans="1:11" s="132" customFormat="1" ht="36.6" customHeight="1" x14ac:dyDescent="0.3">
      <c r="A8" s="235" t="s">
        <v>294</v>
      </c>
      <c r="B8" s="235" t="s">
        <v>200</v>
      </c>
      <c r="C8" s="232">
        <v>150000</v>
      </c>
      <c r="D8" s="232">
        <v>41893</v>
      </c>
      <c r="E8" s="230"/>
      <c r="F8" s="230"/>
      <c r="G8" s="183"/>
      <c r="H8" s="183">
        <v>0</v>
      </c>
      <c r="I8" s="236"/>
      <c r="J8" s="230">
        <v>41893</v>
      </c>
      <c r="K8" s="237">
        <f t="shared" ref="K8:K18" si="0">D8/C8*100</f>
        <v>27.928666666666668</v>
      </c>
    </row>
    <row r="9" spans="1:11" s="132" customFormat="1" ht="48" customHeight="1" x14ac:dyDescent="0.3">
      <c r="A9" s="235" t="s">
        <v>295</v>
      </c>
      <c r="B9" s="235" t="s">
        <v>474</v>
      </c>
      <c r="C9" s="232">
        <v>597000</v>
      </c>
      <c r="D9" s="232">
        <v>239180</v>
      </c>
      <c r="E9" s="230">
        <v>239180</v>
      </c>
      <c r="F9" s="230"/>
      <c r="G9" s="183">
        <v>0</v>
      </c>
      <c r="H9" s="183">
        <v>0</v>
      </c>
      <c r="I9" s="236"/>
      <c r="J9" s="230">
        <v>0</v>
      </c>
      <c r="K9" s="237">
        <f t="shared" si="0"/>
        <v>40.063651591289783</v>
      </c>
    </row>
    <row r="10" spans="1:11" s="132" customFormat="1" ht="40.799999999999997" customHeight="1" x14ac:dyDescent="0.3">
      <c r="A10" s="235" t="s">
        <v>296</v>
      </c>
      <c r="B10" s="235" t="s">
        <v>475</v>
      </c>
      <c r="C10" s="232">
        <v>1650000</v>
      </c>
      <c r="D10" s="232">
        <v>1099092</v>
      </c>
      <c r="E10" s="230"/>
      <c r="F10" s="230"/>
      <c r="G10" s="183">
        <v>0</v>
      </c>
      <c r="H10" s="183">
        <v>0</v>
      </c>
      <c r="I10" s="236">
        <v>0</v>
      </c>
      <c r="J10" s="230">
        <v>1099092</v>
      </c>
      <c r="K10" s="237">
        <f t="shared" si="0"/>
        <v>66.611636363636364</v>
      </c>
    </row>
    <row r="11" spans="1:11" s="132" customFormat="1" ht="25.5" customHeight="1" x14ac:dyDescent="0.3">
      <c r="A11" s="235" t="s">
        <v>297</v>
      </c>
      <c r="B11" s="235" t="s">
        <v>198</v>
      </c>
      <c r="C11" s="232">
        <v>269738.40000000002</v>
      </c>
      <c r="D11" s="232">
        <v>269738.40000000002</v>
      </c>
      <c r="E11" s="230"/>
      <c r="F11" s="230"/>
      <c r="G11" s="183">
        <v>0</v>
      </c>
      <c r="H11" s="183"/>
      <c r="I11" s="236">
        <v>0</v>
      </c>
      <c r="J11" s="230">
        <v>269738.40000000002</v>
      </c>
      <c r="K11" s="237">
        <f t="shared" si="0"/>
        <v>100</v>
      </c>
    </row>
    <row r="12" spans="1:11" s="132" customFormat="1" ht="24.45" customHeight="1" x14ac:dyDescent="0.3">
      <c r="A12" s="235" t="s">
        <v>298</v>
      </c>
      <c r="B12" s="235" t="s">
        <v>199</v>
      </c>
      <c r="C12" s="232">
        <v>122644.8</v>
      </c>
      <c r="D12" s="232">
        <v>122644.8</v>
      </c>
      <c r="E12" s="230"/>
      <c r="F12" s="230"/>
      <c r="G12" s="183">
        <v>0</v>
      </c>
      <c r="H12" s="183"/>
      <c r="I12" s="236">
        <v>0</v>
      </c>
      <c r="J12" s="230">
        <v>122644.8</v>
      </c>
      <c r="K12" s="237">
        <f t="shared" si="0"/>
        <v>100</v>
      </c>
    </row>
    <row r="13" spans="1:11" s="132" customFormat="1" ht="25.8" customHeight="1" x14ac:dyDescent="0.3">
      <c r="A13" s="235" t="s">
        <v>299</v>
      </c>
      <c r="B13" s="235" t="s">
        <v>476</v>
      </c>
      <c r="C13" s="232">
        <v>1500000</v>
      </c>
      <c r="D13" s="232">
        <v>1439228.061</v>
      </c>
      <c r="E13" s="230"/>
      <c r="F13" s="230"/>
      <c r="G13" s="183">
        <v>0</v>
      </c>
      <c r="H13" s="183">
        <v>0</v>
      </c>
      <c r="I13" s="236">
        <v>0</v>
      </c>
      <c r="J13" s="230">
        <v>1439228.061</v>
      </c>
      <c r="K13" s="237">
        <f t="shared" si="0"/>
        <v>95.948537400000006</v>
      </c>
    </row>
    <row r="14" spans="1:11" s="132" customFormat="1" ht="22.95" customHeight="1" x14ac:dyDescent="0.3">
      <c r="A14" s="235" t="s">
        <v>300</v>
      </c>
      <c r="B14" s="235" t="s">
        <v>477</v>
      </c>
      <c r="C14" s="232">
        <v>58116</v>
      </c>
      <c r="D14" s="232">
        <v>58116</v>
      </c>
      <c r="E14" s="230"/>
      <c r="F14" s="230"/>
      <c r="G14" s="183">
        <v>0</v>
      </c>
      <c r="H14" s="183"/>
      <c r="I14" s="236">
        <v>0</v>
      </c>
      <c r="J14" s="230">
        <v>58116</v>
      </c>
      <c r="K14" s="237">
        <f t="shared" si="0"/>
        <v>100</v>
      </c>
    </row>
    <row r="15" spans="1:11" s="132" customFormat="1" ht="25.8" customHeight="1" x14ac:dyDescent="0.3">
      <c r="A15" s="235" t="s">
        <v>301</v>
      </c>
      <c r="B15" s="235" t="s">
        <v>478</v>
      </c>
      <c r="C15" s="232">
        <v>89645.6</v>
      </c>
      <c r="D15" s="232">
        <v>89645.6</v>
      </c>
      <c r="E15" s="230"/>
      <c r="F15" s="230"/>
      <c r="G15" s="183">
        <v>0</v>
      </c>
      <c r="H15" s="183"/>
      <c r="I15" s="236">
        <v>0</v>
      </c>
      <c r="J15" s="230">
        <v>89645.6</v>
      </c>
      <c r="K15" s="237">
        <f t="shared" si="0"/>
        <v>100</v>
      </c>
    </row>
    <row r="16" spans="1:11" s="132" customFormat="1" ht="30" customHeight="1" x14ac:dyDescent="0.3">
      <c r="A16" s="235" t="s">
        <v>302</v>
      </c>
      <c r="B16" s="235" t="s">
        <v>479</v>
      </c>
      <c r="C16" s="232">
        <v>58116</v>
      </c>
      <c r="D16" s="232">
        <v>58116</v>
      </c>
      <c r="E16" s="230"/>
      <c r="F16" s="230"/>
      <c r="G16" s="183">
        <v>0</v>
      </c>
      <c r="H16" s="183"/>
      <c r="I16" s="236">
        <v>0</v>
      </c>
      <c r="J16" s="230">
        <v>58116</v>
      </c>
      <c r="K16" s="237">
        <f t="shared" si="0"/>
        <v>100</v>
      </c>
    </row>
    <row r="17" spans="1:11" s="132" customFormat="1" ht="17.399999999999999" customHeight="1" x14ac:dyDescent="0.3">
      <c r="A17" s="235" t="s">
        <v>303</v>
      </c>
      <c r="B17" s="235" t="s">
        <v>480</v>
      </c>
      <c r="C17" s="232">
        <v>495000</v>
      </c>
      <c r="D17" s="232">
        <v>494467.89199999999</v>
      </c>
      <c r="E17" s="230"/>
      <c r="F17" s="230">
        <v>494467.89199999999</v>
      </c>
      <c r="G17" s="183">
        <v>0</v>
      </c>
      <c r="H17" s="183"/>
      <c r="I17" s="236">
        <v>0</v>
      </c>
      <c r="J17" s="230"/>
      <c r="K17" s="237">
        <f t="shared" si="0"/>
        <v>99.892503434343439</v>
      </c>
    </row>
    <row r="18" spans="1:11" s="132" customFormat="1" ht="23.55" customHeight="1" x14ac:dyDescent="0.3">
      <c r="A18" s="235" t="s">
        <v>304</v>
      </c>
      <c r="B18" s="235" t="s">
        <v>481</v>
      </c>
      <c r="C18" s="232">
        <v>814000</v>
      </c>
      <c r="D18" s="232">
        <v>814000</v>
      </c>
      <c r="E18" s="230"/>
      <c r="F18" s="230"/>
      <c r="G18" s="183">
        <v>0</v>
      </c>
      <c r="H18" s="183"/>
      <c r="I18" s="236">
        <v>0</v>
      </c>
      <c r="J18" s="230">
        <v>814000</v>
      </c>
      <c r="K18" s="237">
        <f t="shared" si="0"/>
        <v>100</v>
      </c>
    </row>
  </sheetData>
  <mergeCells count="3">
    <mergeCell ref="A3:K3"/>
    <mergeCell ref="A2:K2"/>
    <mergeCell ref="I1:J1"/>
  </mergeCells>
  <pageMargins left="0.2" right="0.2" top="0.5" bottom="0.75" header="0.3" footer="0.3"/>
  <pageSetup paperSize="9" scale="60" orientation="portrait" r:id="rId1"/>
</worksheet>
</file>

<file path=xl/worksheets/sheet2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B1:V23"/>
  <sheetViews>
    <sheetView view="pageBreakPreview" zoomScale="60" zoomScaleNormal="100" workbookViewId="0">
      <selection activeCell="B3" sqref="B3:V3"/>
    </sheetView>
  </sheetViews>
  <sheetFormatPr defaultColWidth="8.69921875" defaultRowHeight="13.8" x14ac:dyDescent="0.25"/>
  <cols>
    <col min="1" max="1" width="1.59765625" style="181" customWidth="1"/>
    <col min="2" max="2" width="4.69921875" style="182" customWidth="1"/>
    <col min="3" max="3" width="8.8984375" style="182" customWidth="1"/>
    <col min="4" max="4" width="24.296875" style="181" customWidth="1"/>
    <col min="5" max="5" width="15.19921875" style="181" customWidth="1"/>
    <col min="6" max="6" width="13.3984375" style="181" customWidth="1"/>
    <col min="7" max="7" width="13.59765625" style="181" customWidth="1"/>
    <col min="8" max="8" width="5.69921875" style="181" customWidth="1"/>
    <col min="9" max="9" width="10.19921875" style="181" customWidth="1"/>
    <col min="10" max="10" width="10.69921875" style="181" customWidth="1"/>
    <col min="11" max="11" width="10.8984375" style="181" customWidth="1"/>
    <col min="12" max="12" width="11.19921875" style="181" customWidth="1"/>
    <col min="13" max="13" width="6.59765625" style="181" customWidth="1"/>
    <col min="14" max="14" width="10.19921875" style="181" customWidth="1"/>
    <col min="15" max="15" width="12.296875" style="181" customWidth="1"/>
    <col min="16" max="16" width="14" style="181" customWidth="1"/>
    <col min="17" max="17" width="12" style="181" customWidth="1"/>
    <col min="18" max="18" width="11.5" style="181" customWidth="1"/>
    <col min="19" max="19" width="14.19921875" style="181" customWidth="1"/>
    <col min="20" max="20" width="14.5" style="181" customWidth="1"/>
    <col min="21" max="21" width="7.3984375" style="181" customWidth="1"/>
    <col min="22" max="22" width="8.8984375" style="181" customWidth="1"/>
    <col min="23" max="16384" width="8.69921875" style="181"/>
  </cols>
  <sheetData>
    <row r="1" spans="2:22" ht="15.3" customHeight="1" x14ac:dyDescent="0.25"/>
    <row r="2" spans="2:22" ht="20.55" customHeight="1" x14ac:dyDescent="0.25">
      <c r="B2" s="476" t="s">
        <v>325</v>
      </c>
      <c r="C2" s="477"/>
      <c r="D2" s="477"/>
      <c r="E2" s="477"/>
      <c r="F2" s="477"/>
      <c r="G2" s="477"/>
      <c r="H2" s="477"/>
      <c r="I2" s="477"/>
      <c r="J2" s="477"/>
      <c r="K2" s="477"/>
      <c r="L2" s="477"/>
      <c r="M2" s="477"/>
      <c r="N2" s="477"/>
      <c r="O2" s="477"/>
      <c r="P2" s="477"/>
      <c r="Q2" s="477"/>
      <c r="R2" s="477"/>
      <c r="S2" s="477"/>
      <c r="T2" s="477"/>
      <c r="U2" s="477"/>
      <c r="V2" s="477"/>
    </row>
    <row r="3" spans="2:22" s="324" customFormat="1" ht="20.55" customHeight="1" x14ac:dyDescent="0.25">
      <c r="B3" s="543" t="s">
        <v>632</v>
      </c>
      <c r="C3" s="543"/>
      <c r="D3" s="543"/>
      <c r="E3" s="543"/>
      <c r="F3" s="543"/>
      <c r="G3" s="543"/>
      <c r="H3" s="543"/>
      <c r="I3" s="543"/>
      <c r="J3" s="543"/>
      <c r="K3" s="543"/>
      <c r="L3" s="543"/>
      <c r="M3" s="543"/>
      <c r="N3" s="543"/>
      <c r="O3" s="543"/>
      <c r="P3" s="543"/>
      <c r="Q3" s="543"/>
      <c r="R3" s="543"/>
      <c r="S3" s="543"/>
      <c r="T3" s="543"/>
      <c r="U3" s="543"/>
      <c r="V3" s="543"/>
    </row>
    <row r="4" spans="2:22" ht="18" customHeight="1" x14ac:dyDescent="0.25">
      <c r="B4" s="478" t="s">
        <v>494</v>
      </c>
      <c r="C4" s="477"/>
      <c r="D4" s="477"/>
      <c r="E4" s="477"/>
      <c r="F4" s="477"/>
      <c r="G4" s="477"/>
      <c r="H4" s="477"/>
      <c r="I4" s="477"/>
      <c r="J4" s="477"/>
      <c r="K4" s="477"/>
      <c r="L4" s="477"/>
      <c r="M4" s="477"/>
      <c r="N4" s="477"/>
      <c r="O4" s="477"/>
      <c r="P4" s="477"/>
      <c r="Q4" s="477"/>
      <c r="R4" s="477"/>
      <c r="S4" s="477"/>
      <c r="T4" s="477"/>
      <c r="U4" s="477"/>
      <c r="V4" s="477"/>
    </row>
    <row r="5" spans="2:22" s="246" customFormat="1" ht="39.6" customHeight="1" x14ac:dyDescent="0.3">
      <c r="B5" s="474" t="s">
        <v>1</v>
      </c>
      <c r="C5" s="474" t="s">
        <v>482</v>
      </c>
      <c r="D5" s="474" t="s">
        <v>85</v>
      </c>
      <c r="E5" s="474" t="s">
        <v>2</v>
      </c>
      <c r="F5" s="474" t="s">
        <v>326</v>
      </c>
      <c r="G5" s="474" t="s">
        <v>556</v>
      </c>
      <c r="H5" s="474" t="s">
        <v>557</v>
      </c>
      <c r="I5" s="474" t="s">
        <v>77</v>
      </c>
      <c r="J5" s="474" t="s">
        <v>555</v>
      </c>
      <c r="K5" s="474" t="s">
        <v>554</v>
      </c>
      <c r="L5" s="474" t="s">
        <v>553</v>
      </c>
      <c r="M5" s="474" t="s">
        <v>552</v>
      </c>
      <c r="N5" s="474" t="s">
        <v>495</v>
      </c>
      <c r="O5" s="474" t="s">
        <v>81</v>
      </c>
      <c r="P5" s="474" t="s">
        <v>82</v>
      </c>
      <c r="Q5" s="479" t="s">
        <v>89</v>
      </c>
      <c r="R5" s="480"/>
      <c r="S5" s="474" t="s">
        <v>558</v>
      </c>
      <c r="T5" s="474" t="s">
        <v>83</v>
      </c>
      <c r="U5" s="481" t="s">
        <v>559</v>
      </c>
      <c r="V5" s="483" t="s">
        <v>49</v>
      </c>
    </row>
    <row r="6" spans="2:22" s="246" customFormat="1" ht="45" customHeight="1" x14ac:dyDescent="0.3">
      <c r="B6" s="475"/>
      <c r="C6" s="475"/>
      <c r="D6" s="475"/>
      <c r="E6" s="475"/>
      <c r="F6" s="475"/>
      <c r="G6" s="475"/>
      <c r="H6" s="475"/>
      <c r="I6" s="475"/>
      <c r="J6" s="475"/>
      <c r="K6" s="475"/>
      <c r="L6" s="475"/>
      <c r="M6" s="475"/>
      <c r="N6" s="475"/>
      <c r="O6" s="475"/>
      <c r="P6" s="475"/>
      <c r="Q6" s="238" t="s">
        <v>328</v>
      </c>
      <c r="R6" s="238" t="s">
        <v>329</v>
      </c>
      <c r="S6" s="475"/>
      <c r="T6" s="475"/>
      <c r="U6" s="482"/>
      <c r="V6" s="484"/>
    </row>
    <row r="7" spans="2:22" s="246" customFormat="1" ht="22.8" customHeight="1" x14ac:dyDescent="0.3">
      <c r="B7" s="238" t="s">
        <v>7</v>
      </c>
      <c r="C7" s="238" t="s">
        <v>8</v>
      </c>
      <c r="D7" s="238" t="s">
        <v>37</v>
      </c>
      <c r="E7" s="276" t="s">
        <v>125</v>
      </c>
      <c r="F7" s="238" t="s">
        <v>127</v>
      </c>
      <c r="G7" s="238" t="s">
        <v>128</v>
      </c>
      <c r="H7" s="238" t="s">
        <v>129</v>
      </c>
      <c r="I7" s="238" t="s">
        <v>130</v>
      </c>
      <c r="J7" s="276" t="s">
        <v>131</v>
      </c>
      <c r="K7" s="238" t="s">
        <v>138</v>
      </c>
      <c r="L7" s="238" t="s">
        <v>139</v>
      </c>
      <c r="M7" s="238" t="s">
        <v>140</v>
      </c>
      <c r="N7" s="238" t="s">
        <v>141</v>
      </c>
      <c r="O7" s="238" t="s">
        <v>142</v>
      </c>
      <c r="P7" s="276" t="s">
        <v>143</v>
      </c>
      <c r="Q7" s="238" t="s">
        <v>144</v>
      </c>
      <c r="R7" s="239" t="s">
        <v>145</v>
      </c>
      <c r="S7" s="277" t="s">
        <v>150</v>
      </c>
      <c r="T7" s="239" t="s">
        <v>151</v>
      </c>
      <c r="U7" s="239" t="s">
        <v>152</v>
      </c>
      <c r="V7" s="276" t="s">
        <v>330</v>
      </c>
    </row>
    <row r="8" spans="2:22" s="246" customFormat="1" ht="25.8" customHeight="1" x14ac:dyDescent="0.3">
      <c r="B8" s="240" t="s">
        <v>8</v>
      </c>
      <c r="C8" s="240" t="s">
        <v>133</v>
      </c>
      <c r="D8" s="240" t="s">
        <v>293</v>
      </c>
      <c r="E8" s="275">
        <v>77404268150</v>
      </c>
      <c r="F8" s="241">
        <v>62336135252</v>
      </c>
      <c r="G8" s="241">
        <v>32145447066</v>
      </c>
      <c r="H8" s="241">
        <v>0</v>
      </c>
      <c r="I8" s="241">
        <v>755193971</v>
      </c>
      <c r="J8" s="275">
        <v>407477000</v>
      </c>
      <c r="K8" s="241">
        <v>76037600</v>
      </c>
      <c r="L8" s="241">
        <v>275187000</v>
      </c>
      <c r="M8" s="241">
        <v>0</v>
      </c>
      <c r="N8" s="241">
        <v>22824010</v>
      </c>
      <c r="O8" s="241">
        <v>40000000</v>
      </c>
      <c r="P8" s="275">
        <v>6847490602</v>
      </c>
      <c r="Q8" s="241">
        <v>5688096167</v>
      </c>
      <c r="R8" s="241">
        <v>350830043</v>
      </c>
      <c r="S8" s="275">
        <v>20268400753</v>
      </c>
      <c r="T8" s="241">
        <v>1498077250</v>
      </c>
      <c r="U8" s="241">
        <v>0</v>
      </c>
      <c r="V8" s="242" t="s">
        <v>483</v>
      </c>
    </row>
    <row r="9" spans="2:22" s="246" customFormat="1" ht="25.8" customHeight="1" x14ac:dyDescent="0.3">
      <c r="B9" s="243" t="s">
        <v>294</v>
      </c>
      <c r="C9" s="243" t="s">
        <v>419</v>
      </c>
      <c r="D9" s="243" t="s">
        <v>420</v>
      </c>
      <c r="E9" s="274">
        <v>12603787500</v>
      </c>
      <c r="F9" s="244">
        <v>0</v>
      </c>
      <c r="G9" s="244">
        <v>0</v>
      </c>
      <c r="H9" s="244">
        <v>0</v>
      </c>
      <c r="I9" s="244">
        <v>0</v>
      </c>
      <c r="J9" s="274">
        <v>0</v>
      </c>
      <c r="K9" s="244">
        <v>0</v>
      </c>
      <c r="L9" s="244">
        <v>0</v>
      </c>
      <c r="M9" s="244">
        <v>0</v>
      </c>
      <c r="N9" s="244">
        <v>0</v>
      </c>
      <c r="O9" s="244">
        <v>0</v>
      </c>
      <c r="P9" s="274">
        <v>0</v>
      </c>
      <c r="Q9" s="244">
        <v>0</v>
      </c>
      <c r="R9" s="244">
        <v>0</v>
      </c>
      <c r="S9" s="274">
        <v>0</v>
      </c>
      <c r="T9" s="244">
        <v>0</v>
      </c>
      <c r="U9" s="244">
        <v>0</v>
      </c>
      <c r="V9" s="245" t="s">
        <v>126</v>
      </c>
    </row>
    <row r="10" spans="2:22" s="246" customFormat="1" ht="25.8" customHeight="1" x14ac:dyDescent="0.3">
      <c r="B10" s="243" t="s">
        <v>295</v>
      </c>
      <c r="C10" s="243" t="s">
        <v>421</v>
      </c>
      <c r="D10" s="243" t="s">
        <v>422</v>
      </c>
      <c r="E10" s="274">
        <v>6657463000</v>
      </c>
      <c r="F10" s="244">
        <v>6477391544</v>
      </c>
      <c r="G10" s="244">
        <v>6477391544</v>
      </c>
      <c r="H10" s="244">
        <v>0</v>
      </c>
      <c r="I10" s="244">
        <v>0</v>
      </c>
      <c r="J10" s="274">
        <v>0</v>
      </c>
      <c r="K10" s="244">
        <v>0</v>
      </c>
      <c r="L10" s="244">
        <v>0</v>
      </c>
      <c r="M10" s="244">
        <v>0</v>
      </c>
      <c r="N10" s="244">
        <v>0</v>
      </c>
      <c r="O10" s="244">
        <v>0</v>
      </c>
      <c r="P10" s="274">
        <v>0</v>
      </c>
      <c r="Q10" s="244">
        <v>0</v>
      </c>
      <c r="R10" s="244">
        <v>0</v>
      </c>
      <c r="S10" s="274">
        <v>0</v>
      </c>
      <c r="T10" s="244">
        <v>0</v>
      </c>
      <c r="U10" s="244">
        <v>0</v>
      </c>
      <c r="V10" s="245" t="s">
        <v>484</v>
      </c>
    </row>
    <row r="11" spans="2:22" s="246" customFormat="1" ht="25.8" customHeight="1" x14ac:dyDescent="0.3">
      <c r="B11" s="243" t="s">
        <v>296</v>
      </c>
      <c r="C11" s="243" t="s">
        <v>423</v>
      </c>
      <c r="D11" s="243" t="s">
        <v>424</v>
      </c>
      <c r="E11" s="274">
        <v>8814753000</v>
      </c>
      <c r="F11" s="244">
        <v>8314906057</v>
      </c>
      <c r="G11" s="244">
        <v>8314906057</v>
      </c>
      <c r="H11" s="244">
        <v>0</v>
      </c>
      <c r="I11" s="244">
        <v>0</v>
      </c>
      <c r="J11" s="274">
        <v>0</v>
      </c>
      <c r="K11" s="244">
        <v>0</v>
      </c>
      <c r="L11" s="244">
        <v>0</v>
      </c>
      <c r="M11" s="244">
        <v>0</v>
      </c>
      <c r="N11" s="244">
        <v>0</v>
      </c>
      <c r="O11" s="244">
        <v>0</v>
      </c>
      <c r="P11" s="274">
        <v>0</v>
      </c>
      <c r="Q11" s="244">
        <v>0</v>
      </c>
      <c r="R11" s="244">
        <v>0</v>
      </c>
      <c r="S11" s="274">
        <v>0</v>
      </c>
      <c r="T11" s="244">
        <v>0</v>
      </c>
      <c r="U11" s="244">
        <v>0</v>
      </c>
      <c r="V11" s="245" t="s">
        <v>485</v>
      </c>
    </row>
    <row r="12" spans="2:22" s="246" customFormat="1" ht="25.8" customHeight="1" x14ac:dyDescent="0.3">
      <c r="B12" s="243" t="s">
        <v>297</v>
      </c>
      <c r="C12" s="243" t="s">
        <v>425</v>
      </c>
      <c r="D12" s="243" t="s">
        <v>426</v>
      </c>
      <c r="E12" s="274">
        <v>14767099000</v>
      </c>
      <c r="F12" s="244">
        <v>14344067365</v>
      </c>
      <c r="G12" s="244">
        <v>14344067365</v>
      </c>
      <c r="H12" s="244">
        <v>0</v>
      </c>
      <c r="I12" s="244">
        <v>0</v>
      </c>
      <c r="J12" s="274">
        <v>0</v>
      </c>
      <c r="K12" s="244">
        <v>0</v>
      </c>
      <c r="L12" s="244">
        <v>0</v>
      </c>
      <c r="M12" s="244">
        <v>0</v>
      </c>
      <c r="N12" s="244">
        <v>0</v>
      </c>
      <c r="O12" s="244">
        <v>0</v>
      </c>
      <c r="P12" s="274">
        <v>0</v>
      </c>
      <c r="Q12" s="244">
        <v>0</v>
      </c>
      <c r="R12" s="244">
        <v>0</v>
      </c>
      <c r="S12" s="274">
        <v>0</v>
      </c>
      <c r="T12" s="244">
        <v>0</v>
      </c>
      <c r="U12" s="244">
        <v>0</v>
      </c>
      <c r="V12" s="245" t="s">
        <v>486</v>
      </c>
    </row>
    <row r="13" spans="2:22" s="246" customFormat="1" ht="25.8" customHeight="1" x14ac:dyDescent="0.3">
      <c r="B13" s="243" t="s">
        <v>298</v>
      </c>
      <c r="C13" s="243" t="s">
        <v>427</v>
      </c>
      <c r="D13" s="243" t="s">
        <v>428</v>
      </c>
      <c r="E13" s="274">
        <v>16000000</v>
      </c>
      <c r="F13" s="244">
        <v>16000000</v>
      </c>
      <c r="G13" s="244">
        <v>16000000</v>
      </c>
      <c r="H13" s="244">
        <v>0</v>
      </c>
      <c r="I13" s="244">
        <v>0</v>
      </c>
      <c r="J13" s="274">
        <v>0</v>
      </c>
      <c r="K13" s="244">
        <v>0</v>
      </c>
      <c r="L13" s="244">
        <v>0</v>
      </c>
      <c r="M13" s="244">
        <v>0</v>
      </c>
      <c r="N13" s="244">
        <v>0</v>
      </c>
      <c r="O13" s="244">
        <v>0</v>
      </c>
      <c r="P13" s="274">
        <v>0</v>
      </c>
      <c r="Q13" s="244">
        <v>0</v>
      </c>
      <c r="R13" s="244">
        <v>0</v>
      </c>
      <c r="S13" s="274">
        <v>0</v>
      </c>
      <c r="T13" s="244">
        <v>0</v>
      </c>
      <c r="U13" s="244">
        <v>0</v>
      </c>
      <c r="V13" s="245" t="s">
        <v>322</v>
      </c>
    </row>
    <row r="14" spans="2:22" s="246" customFormat="1" ht="25.8" customHeight="1" x14ac:dyDescent="0.3">
      <c r="B14" s="243" t="s">
        <v>299</v>
      </c>
      <c r="C14" s="243" t="s">
        <v>429</v>
      </c>
      <c r="D14" s="243" t="s">
        <v>430</v>
      </c>
      <c r="E14" s="274">
        <v>14157280150</v>
      </c>
      <c r="F14" s="244">
        <v>14070692007</v>
      </c>
      <c r="G14" s="244">
        <v>0</v>
      </c>
      <c r="H14" s="244">
        <v>0</v>
      </c>
      <c r="I14" s="244">
        <v>755193971</v>
      </c>
      <c r="J14" s="274">
        <v>407477000</v>
      </c>
      <c r="K14" s="244">
        <v>0</v>
      </c>
      <c r="L14" s="244">
        <v>36577000</v>
      </c>
      <c r="M14" s="244">
        <v>0</v>
      </c>
      <c r="N14" s="244">
        <v>16841000</v>
      </c>
      <c r="O14" s="244">
        <v>0</v>
      </c>
      <c r="P14" s="274">
        <v>102000000</v>
      </c>
      <c r="Q14" s="244">
        <v>0</v>
      </c>
      <c r="R14" s="244">
        <v>0</v>
      </c>
      <c r="S14" s="274">
        <v>12735670036</v>
      </c>
      <c r="T14" s="244">
        <v>16933000</v>
      </c>
      <c r="U14" s="244">
        <v>0</v>
      </c>
      <c r="V14" s="245" t="s">
        <v>487</v>
      </c>
    </row>
    <row r="15" spans="2:22" s="246" customFormat="1" ht="25.8" customHeight="1" x14ac:dyDescent="0.3">
      <c r="B15" s="243" t="s">
        <v>300</v>
      </c>
      <c r="C15" s="243" t="s">
        <v>431</v>
      </c>
      <c r="D15" s="243" t="s">
        <v>432</v>
      </c>
      <c r="E15" s="274">
        <v>5430000000</v>
      </c>
      <c r="F15" s="244">
        <v>5314399918</v>
      </c>
      <c r="G15" s="244">
        <v>2993082100</v>
      </c>
      <c r="H15" s="244">
        <v>0</v>
      </c>
      <c r="I15" s="244">
        <v>0</v>
      </c>
      <c r="J15" s="274">
        <v>0</v>
      </c>
      <c r="K15" s="244">
        <v>76037600</v>
      </c>
      <c r="L15" s="244">
        <v>0</v>
      </c>
      <c r="M15" s="244">
        <v>0</v>
      </c>
      <c r="N15" s="244">
        <v>5983010</v>
      </c>
      <c r="O15" s="244">
        <v>0</v>
      </c>
      <c r="P15" s="274">
        <v>0</v>
      </c>
      <c r="Q15" s="244">
        <v>0</v>
      </c>
      <c r="R15" s="244">
        <v>0</v>
      </c>
      <c r="S15" s="274">
        <v>888460358</v>
      </c>
      <c r="T15" s="244">
        <v>1350836850</v>
      </c>
      <c r="U15" s="244">
        <v>0</v>
      </c>
      <c r="V15" s="245" t="s">
        <v>488</v>
      </c>
    </row>
    <row r="16" spans="2:22" s="246" customFormat="1" ht="25.8" customHeight="1" x14ac:dyDescent="0.3">
      <c r="B16" s="243" t="s">
        <v>301</v>
      </c>
      <c r="C16" s="243" t="s">
        <v>433</v>
      </c>
      <c r="D16" s="243" t="s">
        <v>434</v>
      </c>
      <c r="E16" s="274">
        <v>2581437500</v>
      </c>
      <c r="F16" s="244">
        <v>2382211972</v>
      </c>
      <c r="G16" s="244">
        <v>0</v>
      </c>
      <c r="H16" s="244">
        <v>0</v>
      </c>
      <c r="I16" s="244">
        <v>0</v>
      </c>
      <c r="J16" s="274">
        <v>0</v>
      </c>
      <c r="K16" s="244">
        <v>0</v>
      </c>
      <c r="L16" s="244">
        <v>0</v>
      </c>
      <c r="M16" s="244">
        <v>0</v>
      </c>
      <c r="N16" s="244">
        <v>0</v>
      </c>
      <c r="O16" s="244">
        <v>40000000</v>
      </c>
      <c r="P16" s="274">
        <v>68955971</v>
      </c>
      <c r="Q16" s="244">
        <v>0</v>
      </c>
      <c r="R16" s="244">
        <v>1500000</v>
      </c>
      <c r="S16" s="274">
        <v>2142948601</v>
      </c>
      <c r="T16" s="244">
        <v>130307400</v>
      </c>
      <c r="U16" s="244">
        <v>0</v>
      </c>
      <c r="V16" s="245" t="s">
        <v>489</v>
      </c>
    </row>
    <row r="17" spans="2:22" s="246" customFormat="1" ht="25.8" customHeight="1" x14ac:dyDescent="0.3">
      <c r="B17" s="243" t="s">
        <v>302</v>
      </c>
      <c r="C17" s="243" t="s">
        <v>435</v>
      </c>
      <c r="D17" s="243" t="s">
        <v>436</v>
      </c>
      <c r="E17" s="274">
        <v>374000000</v>
      </c>
      <c r="F17" s="244">
        <v>360676725</v>
      </c>
      <c r="G17" s="244">
        <v>0</v>
      </c>
      <c r="H17" s="244">
        <v>0</v>
      </c>
      <c r="I17" s="244">
        <v>0</v>
      </c>
      <c r="J17" s="274">
        <v>0</v>
      </c>
      <c r="K17" s="244">
        <v>0</v>
      </c>
      <c r="L17" s="244">
        <v>0</v>
      </c>
      <c r="M17" s="244">
        <v>0</v>
      </c>
      <c r="N17" s="244">
        <v>0</v>
      </c>
      <c r="O17" s="244">
        <v>0</v>
      </c>
      <c r="P17" s="274">
        <v>0</v>
      </c>
      <c r="Q17" s="244">
        <v>0</v>
      </c>
      <c r="R17" s="244">
        <v>0</v>
      </c>
      <c r="S17" s="274">
        <v>360676725</v>
      </c>
      <c r="T17" s="244">
        <v>0</v>
      </c>
      <c r="U17" s="244">
        <v>0</v>
      </c>
      <c r="V17" s="245" t="s">
        <v>490</v>
      </c>
    </row>
    <row r="18" spans="2:22" s="246" customFormat="1" ht="25.8" customHeight="1" x14ac:dyDescent="0.3">
      <c r="B18" s="243" t="s">
        <v>303</v>
      </c>
      <c r="C18" s="243" t="s">
        <v>437</v>
      </c>
      <c r="D18" s="243" t="s">
        <v>438</v>
      </c>
      <c r="E18" s="274">
        <v>1395848000</v>
      </c>
      <c r="F18" s="244">
        <v>1375960901</v>
      </c>
      <c r="G18" s="244">
        <v>0</v>
      </c>
      <c r="H18" s="244">
        <v>0</v>
      </c>
      <c r="I18" s="244">
        <v>0</v>
      </c>
      <c r="J18" s="274">
        <v>0</v>
      </c>
      <c r="K18" s="244">
        <v>0</v>
      </c>
      <c r="L18" s="244">
        <v>0</v>
      </c>
      <c r="M18" s="244">
        <v>0</v>
      </c>
      <c r="N18" s="244">
        <v>0</v>
      </c>
      <c r="O18" s="244">
        <v>0</v>
      </c>
      <c r="P18" s="274">
        <v>0</v>
      </c>
      <c r="Q18" s="244">
        <v>0</v>
      </c>
      <c r="R18" s="244">
        <v>0</v>
      </c>
      <c r="S18" s="274">
        <v>1375960901</v>
      </c>
      <c r="T18" s="244">
        <v>0</v>
      </c>
      <c r="U18" s="244">
        <v>0</v>
      </c>
      <c r="V18" s="245" t="s">
        <v>491</v>
      </c>
    </row>
    <row r="19" spans="2:22" s="246" customFormat="1" ht="25.8" customHeight="1" x14ac:dyDescent="0.3">
      <c r="B19" s="243" t="s">
        <v>304</v>
      </c>
      <c r="C19" s="243" t="s">
        <v>439</v>
      </c>
      <c r="D19" s="243" t="s">
        <v>440</v>
      </c>
      <c r="E19" s="274">
        <v>2108300000</v>
      </c>
      <c r="F19" s="244">
        <v>2098442416</v>
      </c>
      <c r="G19" s="244">
        <v>0</v>
      </c>
      <c r="H19" s="244">
        <v>0</v>
      </c>
      <c r="I19" s="244">
        <v>0</v>
      </c>
      <c r="J19" s="274">
        <v>0</v>
      </c>
      <c r="K19" s="244">
        <v>0</v>
      </c>
      <c r="L19" s="244">
        <v>0</v>
      </c>
      <c r="M19" s="244">
        <v>0</v>
      </c>
      <c r="N19" s="244">
        <v>0</v>
      </c>
      <c r="O19" s="244">
        <v>0</v>
      </c>
      <c r="P19" s="274">
        <v>0</v>
      </c>
      <c r="Q19" s="244">
        <v>0</v>
      </c>
      <c r="R19" s="244">
        <v>0</v>
      </c>
      <c r="S19" s="274">
        <v>2098442416</v>
      </c>
      <c r="T19" s="244">
        <v>0</v>
      </c>
      <c r="U19" s="244">
        <v>0</v>
      </c>
      <c r="V19" s="245" t="s">
        <v>492</v>
      </c>
    </row>
    <row r="20" spans="2:22" s="246" customFormat="1" ht="25.8" customHeight="1" x14ac:dyDescent="0.3">
      <c r="B20" s="243" t="s">
        <v>305</v>
      </c>
      <c r="C20" s="243" t="s">
        <v>441</v>
      </c>
      <c r="D20" s="243" t="s">
        <v>442</v>
      </c>
      <c r="E20" s="274">
        <v>8498300000</v>
      </c>
      <c r="F20" s="244">
        <v>7581386347</v>
      </c>
      <c r="G20" s="244">
        <v>0</v>
      </c>
      <c r="H20" s="244">
        <v>0</v>
      </c>
      <c r="I20" s="244">
        <v>0</v>
      </c>
      <c r="J20" s="274">
        <v>0</v>
      </c>
      <c r="K20" s="244">
        <v>0</v>
      </c>
      <c r="L20" s="244">
        <v>238610000</v>
      </c>
      <c r="M20" s="244">
        <v>0</v>
      </c>
      <c r="N20" s="244">
        <v>0</v>
      </c>
      <c r="O20" s="244">
        <v>0</v>
      </c>
      <c r="P20" s="274">
        <v>6676534631</v>
      </c>
      <c r="Q20" s="244">
        <v>5688096167</v>
      </c>
      <c r="R20" s="244">
        <v>349330043</v>
      </c>
      <c r="S20" s="274">
        <v>666241716</v>
      </c>
      <c r="T20" s="244">
        <v>0</v>
      </c>
      <c r="U20" s="244">
        <v>0</v>
      </c>
      <c r="V20" s="245" t="s">
        <v>493</v>
      </c>
    </row>
    <row r="21" spans="2:22" ht="30" customHeight="1" x14ac:dyDescent="0.25"/>
    <row r="22" spans="2:22" ht="36.75" customHeight="1" x14ac:dyDescent="0.25">
      <c r="B22" s="136"/>
      <c r="D22" s="217"/>
      <c r="E22" s="217"/>
      <c r="F22" s="217"/>
      <c r="G22" s="217"/>
      <c r="H22" s="217"/>
      <c r="I22" s="217"/>
      <c r="J22" s="217"/>
      <c r="K22" s="217"/>
      <c r="L22" s="217"/>
      <c r="M22" s="217"/>
      <c r="N22" s="217"/>
      <c r="O22" s="217"/>
      <c r="P22" s="217"/>
      <c r="Q22" s="217"/>
      <c r="R22" s="217"/>
      <c r="S22" s="217"/>
      <c r="T22" s="217"/>
      <c r="U22" s="217"/>
      <c r="V22" s="217"/>
    </row>
    <row r="23" spans="2:22" ht="12.75" customHeight="1" x14ac:dyDescent="0.25"/>
  </sheetData>
  <mergeCells count="23">
    <mergeCell ref="B3:V3"/>
    <mergeCell ref="B2:V2"/>
    <mergeCell ref="B4:V4"/>
    <mergeCell ref="Q5:R5"/>
    <mergeCell ref="B5:B6"/>
    <mergeCell ref="C5:C6"/>
    <mergeCell ref="D5:D6"/>
    <mergeCell ref="J5:J6"/>
    <mergeCell ref="I5:I6"/>
    <mergeCell ref="G5:G6"/>
    <mergeCell ref="F5:F6"/>
    <mergeCell ref="E5:E6"/>
    <mergeCell ref="H5:H6"/>
    <mergeCell ref="T5:T6"/>
    <mergeCell ref="U5:U6"/>
    <mergeCell ref="V5:V6"/>
    <mergeCell ref="P5:P6"/>
    <mergeCell ref="S5:S6"/>
    <mergeCell ref="K5:K6"/>
    <mergeCell ref="N5:N6"/>
    <mergeCell ref="O5:O6"/>
    <mergeCell ref="M5:M6"/>
    <mergeCell ref="L5:L6"/>
  </mergeCells>
  <pageMargins left="0.2" right="0.2" top="0.75" bottom="0.75" header="0.3" footer="0.3"/>
  <pageSetup paperSize="9" scale="55" orientation="landscape" r:id="rId1"/>
  <headerFooter>
    <oddFooter>Page &amp;P</oddFooter>
  </headerFooter>
</worksheet>
</file>

<file path=xl/worksheets/sheet2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B1:M25"/>
  <sheetViews>
    <sheetView view="pageBreakPreview" zoomScale="60" zoomScaleNormal="100" workbookViewId="0">
      <selection activeCell="Q15" sqref="Q15"/>
    </sheetView>
  </sheetViews>
  <sheetFormatPr defaultColWidth="8.69921875" defaultRowHeight="12" x14ac:dyDescent="0.25"/>
  <cols>
    <col min="1" max="1" width="1.59765625" style="195" customWidth="1"/>
    <col min="2" max="2" width="4.296875" style="193" customWidth="1"/>
    <col min="3" max="3" width="13.59765625" style="195" customWidth="1"/>
    <col min="4" max="4" width="18" style="195" customWidth="1"/>
    <col min="5" max="5" width="16.3984375" style="195" customWidth="1"/>
    <col min="6" max="6" width="15.796875" style="195" customWidth="1"/>
    <col min="7" max="7" width="15.19921875" style="195" customWidth="1"/>
    <col min="8" max="8" width="14.3984375" style="195" customWidth="1"/>
    <col min="9" max="9" width="12.69921875" style="195" customWidth="1"/>
    <col min="10" max="10" width="14.69921875" style="195" customWidth="1"/>
    <col min="11" max="11" width="15.5" style="195" customWidth="1"/>
    <col min="12" max="12" width="15" style="195" customWidth="1"/>
    <col min="13" max="13" width="10.69921875" style="195" customWidth="1"/>
    <col min="14" max="16384" width="8.69921875" style="195"/>
  </cols>
  <sheetData>
    <row r="1" spans="2:13" ht="7.2" customHeight="1" x14ac:dyDescent="0.25"/>
    <row r="2" spans="2:13" ht="17.399999999999999" customHeight="1" x14ac:dyDescent="0.25">
      <c r="B2" s="497" t="s">
        <v>615</v>
      </c>
      <c r="C2" s="498"/>
      <c r="D2" s="498"/>
      <c r="E2" s="498"/>
    </row>
    <row r="3" spans="2:13" ht="26.4" customHeight="1" x14ac:dyDescent="0.25">
      <c r="B3" s="485" t="s">
        <v>614</v>
      </c>
      <c r="C3" s="500"/>
      <c r="D3" s="500"/>
      <c r="E3" s="500"/>
      <c r="F3" s="500"/>
      <c r="G3" s="500"/>
      <c r="H3" s="500"/>
      <c r="I3" s="500"/>
      <c r="J3" s="500"/>
      <c r="K3" s="500"/>
      <c r="L3" s="500"/>
      <c r="M3" s="500"/>
    </row>
    <row r="4" spans="2:13" s="325" customFormat="1" ht="21" customHeight="1" x14ac:dyDescent="0.25">
      <c r="B4" s="542" t="s">
        <v>632</v>
      </c>
      <c r="C4" s="542"/>
      <c r="D4" s="542"/>
      <c r="E4" s="542"/>
      <c r="F4" s="542"/>
      <c r="G4" s="542"/>
      <c r="H4" s="542"/>
      <c r="I4" s="542"/>
      <c r="J4" s="542"/>
      <c r="K4" s="542"/>
      <c r="L4" s="542"/>
      <c r="M4" s="542"/>
    </row>
    <row r="5" spans="2:13" ht="18" customHeight="1" x14ac:dyDescent="0.25">
      <c r="B5" s="501" t="s">
        <v>333</v>
      </c>
      <c r="C5" s="502"/>
      <c r="D5" s="502"/>
      <c r="E5" s="502"/>
      <c r="F5" s="502"/>
      <c r="G5" s="502"/>
      <c r="H5" s="502"/>
      <c r="I5" s="502"/>
      <c r="J5" s="502"/>
      <c r="K5" s="502"/>
      <c r="L5" s="502"/>
      <c r="M5" s="502"/>
    </row>
    <row r="6" spans="2:13" ht="9" customHeight="1" x14ac:dyDescent="0.25"/>
    <row r="7" spans="2:13" ht="22.8" customHeight="1" x14ac:dyDescent="0.25">
      <c r="B7" s="505" t="s">
        <v>1</v>
      </c>
      <c r="C7" s="491" t="s">
        <v>85</v>
      </c>
      <c r="D7" s="492"/>
      <c r="E7" s="488" t="s">
        <v>2</v>
      </c>
      <c r="F7" s="457" t="s">
        <v>84</v>
      </c>
      <c r="G7" s="443"/>
      <c r="H7" s="443"/>
      <c r="I7" s="444"/>
      <c r="J7" s="505" t="s">
        <v>560</v>
      </c>
      <c r="K7" s="440" t="s">
        <v>508</v>
      </c>
      <c r="L7" s="503" t="s">
        <v>89</v>
      </c>
      <c r="M7" s="504"/>
    </row>
    <row r="8" spans="2:13" ht="14.55" customHeight="1" x14ac:dyDescent="0.25">
      <c r="B8" s="506"/>
      <c r="C8" s="493"/>
      <c r="D8" s="494"/>
      <c r="E8" s="489"/>
      <c r="F8" s="441" t="s">
        <v>564</v>
      </c>
      <c r="G8" s="441" t="s">
        <v>563</v>
      </c>
      <c r="H8" s="441" t="s">
        <v>562</v>
      </c>
      <c r="I8" s="441" t="s">
        <v>561</v>
      </c>
      <c r="J8" s="506"/>
      <c r="K8" s="440"/>
      <c r="L8" s="508" t="s">
        <v>565</v>
      </c>
      <c r="M8" s="441" t="s">
        <v>90</v>
      </c>
    </row>
    <row r="9" spans="2:13" ht="28.2" customHeight="1" x14ac:dyDescent="0.25">
      <c r="B9" s="507"/>
      <c r="C9" s="495"/>
      <c r="D9" s="496"/>
      <c r="E9" s="490"/>
      <c r="F9" s="442"/>
      <c r="G9" s="442"/>
      <c r="H9" s="442"/>
      <c r="I9" s="442"/>
      <c r="J9" s="507"/>
      <c r="K9" s="440"/>
      <c r="L9" s="509"/>
      <c r="M9" s="442"/>
    </row>
    <row r="10" spans="2:13" x14ac:dyDescent="0.25">
      <c r="B10" s="247" t="s">
        <v>7</v>
      </c>
      <c r="C10" s="459" t="s">
        <v>8</v>
      </c>
      <c r="D10" s="461"/>
      <c r="E10" s="249" t="s">
        <v>332</v>
      </c>
      <c r="F10" s="249" t="s">
        <v>127</v>
      </c>
      <c r="G10" s="254" t="s">
        <v>128</v>
      </c>
      <c r="H10" s="254" t="s">
        <v>129</v>
      </c>
      <c r="I10" s="254" t="s">
        <v>130</v>
      </c>
      <c r="J10" s="254" t="s">
        <v>131</v>
      </c>
      <c r="K10" s="248" t="s">
        <v>193</v>
      </c>
      <c r="L10" s="254" t="s">
        <v>139</v>
      </c>
      <c r="M10" s="199" t="s">
        <v>140</v>
      </c>
    </row>
    <row r="11" spans="2:13" s="222" customFormat="1" ht="28.2" customHeight="1" x14ac:dyDescent="0.25">
      <c r="B11" s="250" t="s">
        <v>8</v>
      </c>
      <c r="C11" s="499" t="s">
        <v>293</v>
      </c>
      <c r="D11" s="487"/>
      <c r="E11" s="255">
        <v>77404268.150000006</v>
      </c>
      <c r="F11" s="255">
        <v>45650587.314000003</v>
      </c>
      <c r="G11" s="255">
        <v>32121726.335999999</v>
      </c>
      <c r="H11" s="255">
        <v>-368045.5</v>
      </c>
      <c r="I11" s="255"/>
      <c r="J11" s="255">
        <v>62336135.251999997</v>
      </c>
      <c r="K11" s="255">
        <v>15068132.898</v>
      </c>
      <c r="L11" s="255">
        <f>SUM(L12:L23)</f>
        <v>8302255.5820000004</v>
      </c>
      <c r="M11" s="252">
        <v>0</v>
      </c>
    </row>
    <row r="12" spans="2:13" s="222" customFormat="1" ht="23.4" customHeight="1" x14ac:dyDescent="0.25">
      <c r="B12" s="251" t="s">
        <v>294</v>
      </c>
      <c r="C12" s="486" t="s">
        <v>496</v>
      </c>
      <c r="D12" s="487"/>
      <c r="E12" s="230">
        <v>12603787.5</v>
      </c>
      <c r="F12" s="230">
        <v>8682800</v>
      </c>
      <c r="G12" s="230">
        <v>5057433</v>
      </c>
      <c r="H12" s="230">
        <v>-1136445.5</v>
      </c>
      <c r="I12" s="230"/>
      <c r="J12" s="230">
        <v>0</v>
      </c>
      <c r="K12" s="230">
        <v>12603787.5</v>
      </c>
      <c r="L12" s="230"/>
      <c r="M12" s="253">
        <v>0</v>
      </c>
    </row>
    <row r="13" spans="2:13" s="222" customFormat="1" ht="28.2" customHeight="1" x14ac:dyDescent="0.25">
      <c r="B13" s="251" t="s">
        <v>295</v>
      </c>
      <c r="C13" s="486" t="s">
        <v>497</v>
      </c>
      <c r="D13" s="487"/>
      <c r="E13" s="230">
        <v>6657463</v>
      </c>
      <c r="F13" s="230">
        <v>6201942</v>
      </c>
      <c r="G13" s="230">
        <v>455521</v>
      </c>
      <c r="H13" s="230"/>
      <c r="I13" s="230"/>
      <c r="J13" s="230">
        <v>6477391.5439999998</v>
      </c>
      <c r="K13" s="230">
        <v>180071.45600000001</v>
      </c>
      <c r="L13" s="230"/>
      <c r="M13" s="253">
        <v>0</v>
      </c>
    </row>
    <row r="14" spans="2:13" s="222" customFormat="1" ht="27" customHeight="1" x14ac:dyDescent="0.25">
      <c r="B14" s="251" t="s">
        <v>296</v>
      </c>
      <c r="C14" s="486" t="s">
        <v>498</v>
      </c>
      <c r="D14" s="487"/>
      <c r="E14" s="230">
        <v>8814753</v>
      </c>
      <c r="F14" s="230">
        <v>7947753</v>
      </c>
      <c r="G14" s="230">
        <v>867000</v>
      </c>
      <c r="H14" s="230"/>
      <c r="I14" s="230"/>
      <c r="J14" s="230">
        <v>8314906.057</v>
      </c>
      <c r="K14" s="230">
        <v>499846.94300000003</v>
      </c>
      <c r="L14" s="230">
        <v>241000</v>
      </c>
      <c r="M14" s="253">
        <v>0</v>
      </c>
    </row>
    <row r="15" spans="2:13" s="222" customFormat="1" ht="49.8" customHeight="1" x14ac:dyDescent="0.25">
      <c r="B15" s="251" t="s">
        <v>297</v>
      </c>
      <c r="C15" s="486" t="s">
        <v>499</v>
      </c>
      <c r="D15" s="487"/>
      <c r="E15" s="230">
        <v>14767099</v>
      </c>
      <c r="F15" s="230">
        <v>14218399</v>
      </c>
      <c r="G15" s="230">
        <v>548700</v>
      </c>
      <c r="H15" s="230"/>
      <c r="I15" s="230"/>
      <c r="J15" s="230">
        <v>14344067.365</v>
      </c>
      <c r="K15" s="230">
        <v>423031.63500000001</v>
      </c>
      <c r="L15" s="230">
        <v>222337.67199999999</v>
      </c>
      <c r="M15" s="253">
        <v>0</v>
      </c>
    </row>
    <row r="16" spans="2:13" s="222" customFormat="1" ht="36" customHeight="1" x14ac:dyDescent="0.25">
      <c r="B16" s="251" t="s">
        <v>298</v>
      </c>
      <c r="C16" s="486" t="s">
        <v>500</v>
      </c>
      <c r="D16" s="487"/>
      <c r="E16" s="230">
        <v>16000</v>
      </c>
      <c r="F16" s="230">
        <v>16000</v>
      </c>
      <c r="G16" s="230"/>
      <c r="H16" s="230"/>
      <c r="I16" s="230"/>
      <c r="J16" s="230">
        <v>16000</v>
      </c>
      <c r="K16" s="230"/>
      <c r="L16" s="230"/>
      <c r="M16" s="253">
        <v>0</v>
      </c>
    </row>
    <row r="17" spans="2:13" s="222" customFormat="1" ht="36" customHeight="1" x14ac:dyDescent="0.25">
      <c r="B17" s="251" t="s">
        <v>299</v>
      </c>
      <c r="C17" s="486" t="s">
        <v>501</v>
      </c>
      <c r="D17" s="487"/>
      <c r="E17" s="230">
        <v>14157280.15</v>
      </c>
      <c r="F17" s="230">
        <v>5538693.3140000002</v>
      </c>
      <c r="G17" s="230">
        <v>8618586.8359999992</v>
      </c>
      <c r="H17" s="230"/>
      <c r="I17" s="230"/>
      <c r="J17" s="230">
        <v>14070692.006999999</v>
      </c>
      <c r="K17" s="230">
        <v>86588.142999999996</v>
      </c>
      <c r="L17" s="230"/>
      <c r="M17" s="253">
        <v>0</v>
      </c>
    </row>
    <row r="18" spans="2:13" s="222" customFormat="1" ht="36" customHeight="1" x14ac:dyDescent="0.25">
      <c r="B18" s="251" t="s">
        <v>300</v>
      </c>
      <c r="C18" s="486" t="s">
        <v>502</v>
      </c>
      <c r="D18" s="487"/>
      <c r="E18" s="230">
        <v>5430000</v>
      </c>
      <c r="F18" s="230">
        <v>350000</v>
      </c>
      <c r="G18" s="230">
        <v>5081600</v>
      </c>
      <c r="H18" s="230">
        <v>-1600</v>
      </c>
      <c r="I18" s="230"/>
      <c r="J18" s="230">
        <v>5314399.9179999996</v>
      </c>
      <c r="K18" s="230">
        <v>115600.08199999999</v>
      </c>
      <c r="L18" s="230">
        <v>84600</v>
      </c>
      <c r="M18" s="253">
        <v>0</v>
      </c>
    </row>
    <row r="19" spans="2:13" s="222" customFormat="1" ht="36" customHeight="1" x14ac:dyDescent="0.25">
      <c r="B19" s="251" t="s">
        <v>301</v>
      </c>
      <c r="C19" s="486" t="s">
        <v>503</v>
      </c>
      <c r="D19" s="487"/>
      <c r="E19" s="230">
        <v>2581437.5</v>
      </c>
      <c r="F19" s="230">
        <v>557000</v>
      </c>
      <c r="G19" s="230">
        <v>2024437.5</v>
      </c>
      <c r="H19" s="230">
        <v>0</v>
      </c>
      <c r="I19" s="230"/>
      <c r="J19" s="230">
        <v>2382211.9720000001</v>
      </c>
      <c r="K19" s="230">
        <v>199225.52799999999</v>
      </c>
      <c r="L19" s="230">
        <f>1902657.541+5000000</f>
        <v>6902657.5410000002</v>
      </c>
      <c r="M19" s="253">
        <v>0</v>
      </c>
    </row>
    <row r="20" spans="2:13" s="222" customFormat="1" ht="36" customHeight="1" x14ac:dyDescent="0.25">
      <c r="B20" s="251" t="s">
        <v>302</v>
      </c>
      <c r="C20" s="486" t="s">
        <v>504</v>
      </c>
      <c r="D20" s="487"/>
      <c r="E20" s="230">
        <v>374000</v>
      </c>
      <c r="F20" s="230">
        <v>312000</v>
      </c>
      <c r="G20" s="230">
        <v>62000</v>
      </c>
      <c r="H20" s="230">
        <v>0</v>
      </c>
      <c r="I20" s="230"/>
      <c r="J20" s="230">
        <v>360676.72499999998</v>
      </c>
      <c r="K20" s="230">
        <v>13323.275</v>
      </c>
      <c r="L20" s="230"/>
      <c r="M20" s="253">
        <v>0</v>
      </c>
    </row>
    <row r="21" spans="2:13" s="222" customFormat="1" ht="36" customHeight="1" x14ac:dyDescent="0.25">
      <c r="B21" s="251" t="s">
        <v>303</v>
      </c>
      <c r="C21" s="486" t="s">
        <v>505</v>
      </c>
      <c r="D21" s="487"/>
      <c r="E21" s="230">
        <v>1395848</v>
      </c>
      <c r="F21" s="230">
        <v>620000</v>
      </c>
      <c r="G21" s="230">
        <v>775848</v>
      </c>
      <c r="H21" s="230">
        <v>0</v>
      </c>
      <c r="I21" s="230"/>
      <c r="J21" s="230">
        <v>1375960.9010000001</v>
      </c>
      <c r="K21" s="230">
        <v>19887.098999999998</v>
      </c>
      <c r="L21" s="230"/>
      <c r="M21" s="253">
        <v>0</v>
      </c>
    </row>
    <row r="22" spans="2:13" s="222" customFormat="1" ht="36" customHeight="1" x14ac:dyDescent="0.25">
      <c r="B22" s="251" t="s">
        <v>304</v>
      </c>
      <c r="C22" s="486" t="s">
        <v>506</v>
      </c>
      <c r="D22" s="487"/>
      <c r="E22" s="230">
        <v>2108300</v>
      </c>
      <c r="F22" s="230">
        <v>1206000</v>
      </c>
      <c r="G22" s="230">
        <v>902300</v>
      </c>
      <c r="H22" s="230">
        <v>0</v>
      </c>
      <c r="I22" s="230"/>
      <c r="J22" s="230">
        <v>2098442.4160000002</v>
      </c>
      <c r="K22" s="230">
        <v>9857.5840000000007</v>
      </c>
      <c r="L22" s="230"/>
      <c r="M22" s="253">
        <v>0</v>
      </c>
    </row>
    <row r="23" spans="2:13" s="222" customFormat="1" ht="36" customHeight="1" x14ac:dyDescent="0.25">
      <c r="B23" s="251" t="s">
        <v>305</v>
      </c>
      <c r="C23" s="486" t="s">
        <v>507</v>
      </c>
      <c r="D23" s="487"/>
      <c r="E23" s="230">
        <v>8498300</v>
      </c>
      <c r="F23" s="230">
        <v>0</v>
      </c>
      <c r="G23" s="230">
        <v>7728300</v>
      </c>
      <c r="H23" s="230">
        <v>770000</v>
      </c>
      <c r="I23" s="230"/>
      <c r="J23" s="230">
        <v>7581386.3470000001</v>
      </c>
      <c r="K23" s="230">
        <v>916913.65300000005</v>
      </c>
      <c r="L23" s="230">
        <v>851660.36899999995</v>
      </c>
      <c r="M23" s="253">
        <v>0</v>
      </c>
    </row>
    <row r="24" spans="2:13" ht="13.2" customHeight="1" x14ac:dyDescent="0.25"/>
    <row r="25" spans="2:13" ht="13.2" customHeight="1" x14ac:dyDescent="0.25"/>
  </sheetData>
  <mergeCells count="31">
    <mergeCell ref="B2:E2"/>
    <mergeCell ref="K7:K9"/>
    <mergeCell ref="C11:D11"/>
    <mergeCell ref="C10:D10"/>
    <mergeCell ref="B3:M3"/>
    <mergeCell ref="B5:M5"/>
    <mergeCell ref="F7:I7"/>
    <mergeCell ref="L7:M7"/>
    <mergeCell ref="B7:B9"/>
    <mergeCell ref="J7:J9"/>
    <mergeCell ref="I8:I9"/>
    <mergeCell ref="H8:H9"/>
    <mergeCell ref="G8:G9"/>
    <mergeCell ref="F8:F9"/>
    <mergeCell ref="L8:L9"/>
    <mergeCell ref="M8:M9"/>
    <mergeCell ref="B4:M4"/>
    <mergeCell ref="C21:D21"/>
    <mergeCell ref="C20:D20"/>
    <mergeCell ref="C23:D23"/>
    <mergeCell ref="C22:D22"/>
    <mergeCell ref="E7:E9"/>
    <mergeCell ref="C15:D15"/>
    <mergeCell ref="C14:D14"/>
    <mergeCell ref="C17:D17"/>
    <mergeCell ref="C16:D16"/>
    <mergeCell ref="C19:D19"/>
    <mergeCell ref="C18:D18"/>
    <mergeCell ref="C7:D9"/>
    <mergeCell ref="C13:D13"/>
    <mergeCell ref="C12:D12"/>
  </mergeCells>
  <pageMargins left="0.2" right="0.2" top="0.75" bottom="0.75" header="0.3" footer="0.3"/>
  <pageSetup paperSize="9" scale="80" orientation="landscape" r:id="rId1"/>
  <headerFooter>
    <oddFooter>Page &amp;P</oddFooter>
  </headerFooter>
</worksheet>
</file>

<file path=xl/worksheets/sheet2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V37"/>
  <sheetViews>
    <sheetView view="pageBreakPreview" topLeftCell="A3" zoomScale="60" zoomScaleNormal="100" workbookViewId="0">
      <selection activeCell="A38" sqref="A38:XFD42"/>
    </sheetView>
  </sheetViews>
  <sheetFormatPr defaultRowHeight="14.4" x14ac:dyDescent="0.3"/>
  <cols>
    <col min="1" max="1" width="4.59765625" style="259" customWidth="1"/>
    <col min="2" max="2" width="26.296875" style="259" customWidth="1"/>
    <col min="3" max="3" width="14.19921875" style="259" customWidth="1"/>
    <col min="4" max="4" width="6" style="259" customWidth="1"/>
    <col min="5" max="5" width="13.296875" style="259" customWidth="1"/>
    <col min="6" max="6" width="14.5" style="259" customWidth="1"/>
    <col min="7" max="7" width="13.8984375" style="259" customWidth="1"/>
    <col min="8" max="8" width="6.59765625" style="259" customWidth="1"/>
    <col min="9" max="9" width="7.8984375" style="259" customWidth="1"/>
    <col min="10" max="10" width="6.5" style="259" customWidth="1"/>
    <col min="11" max="11" width="14.69921875" style="259" customWidth="1"/>
    <col min="12" max="12" width="10.8984375" style="259" customWidth="1"/>
    <col min="13" max="13" width="6.09765625" style="259" customWidth="1"/>
    <col min="14" max="14" width="12.5" style="259" customWidth="1"/>
    <col min="15" max="15" width="12.19921875" style="259" customWidth="1"/>
    <col min="16" max="16" width="14.296875" style="259" customWidth="1"/>
    <col min="17" max="17" width="16.296875" style="259" customWidth="1"/>
    <col min="18" max="18" width="14.19921875" style="259" customWidth="1"/>
    <col min="19" max="19" width="7.09765625" style="259" customWidth="1"/>
    <col min="20" max="20" width="6.19921875" style="259" customWidth="1"/>
    <col min="21" max="21" width="6.8984375" style="259" customWidth="1"/>
    <col min="22" max="22" width="7.296875" style="259" customWidth="1"/>
    <col min="23" max="23" width="4" style="259" customWidth="1"/>
    <col min="24" max="24" width="1.296875" style="259" customWidth="1"/>
    <col min="25" max="16384" width="8.796875" style="259"/>
  </cols>
  <sheetData>
    <row r="1" spans="1:22" ht="7.2" customHeight="1" x14ac:dyDescent="0.3"/>
    <row r="2" spans="1:22" x14ac:dyDescent="0.3">
      <c r="A2" s="514" t="s">
        <v>509</v>
      </c>
      <c r="B2" s="515"/>
      <c r="C2" s="515"/>
      <c r="S2" s="516" t="s">
        <v>510</v>
      </c>
      <c r="T2" s="515"/>
      <c r="U2" s="515"/>
      <c r="V2" s="515"/>
    </row>
    <row r="3" spans="1:22" x14ac:dyDescent="0.3">
      <c r="S3" s="515"/>
      <c r="T3" s="515"/>
      <c r="U3" s="515"/>
      <c r="V3" s="515"/>
    </row>
    <row r="4" spans="1:22" ht="25.8" customHeight="1" x14ac:dyDescent="0.35">
      <c r="A4" s="517" t="s">
        <v>598</v>
      </c>
      <c r="B4" s="518"/>
      <c r="C4" s="518"/>
      <c r="D4" s="518"/>
      <c r="E4" s="518"/>
      <c r="F4" s="518"/>
      <c r="G4" s="518"/>
      <c r="H4" s="518"/>
      <c r="I4" s="518"/>
      <c r="J4" s="518"/>
      <c r="K4" s="518"/>
      <c r="L4" s="518"/>
      <c r="M4" s="518"/>
      <c r="N4" s="518"/>
      <c r="O4" s="518"/>
      <c r="P4" s="518"/>
      <c r="Q4" s="518"/>
      <c r="R4" s="518"/>
      <c r="S4" s="518"/>
      <c r="T4" s="518"/>
      <c r="U4" s="518"/>
      <c r="V4" s="518"/>
    </row>
    <row r="5" spans="1:22" ht="18" customHeight="1" x14ac:dyDescent="0.3">
      <c r="A5" s="546" t="s">
        <v>632</v>
      </c>
      <c r="B5" s="546"/>
      <c r="C5" s="546"/>
      <c r="D5" s="546"/>
      <c r="E5" s="546"/>
      <c r="F5" s="546"/>
      <c r="G5" s="546"/>
      <c r="H5" s="546"/>
      <c r="I5" s="546"/>
      <c r="J5" s="546"/>
      <c r="K5" s="546"/>
      <c r="L5" s="546"/>
      <c r="M5" s="546"/>
      <c r="N5" s="546"/>
      <c r="O5" s="546"/>
      <c r="P5" s="546"/>
      <c r="Q5" s="546"/>
      <c r="R5" s="546"/>
      <c r="S5" s="546"/>
      <c r="T5" s="546"/>
      <c r="U5" s="546"/>
      <c r="V5" s="546"/>
    </row>
    <row r="6" spans="1:22" ht="18" customHeight="1" x14ac:dyDescent="0.3">
      <c r="A6" s="519" t="s">
        <v>511</v>
      </c>
      <c r="B6" s="515"/>
      <c r="C6" s="515"/>
      <c r="D6" s="515"/>
      <c r="E6" s="515"/>
      <c r="F6" s="515"/>
      <c r="G6" s="515"/>
      <c r="H6" s="515"/>
      <c r="I6" s="515"/>
      <c r="J6" s="515"/>
      <c r="K6" s="515"/>
      <c r="L6" s="515"/>
      <c r="M6" s="515"/>
      <c r="N6" s="515"/>
      <c r="O6" s="515"/>
      <c r="P6" s="515"/>
      <c r="Q6" s="515"/>
      <c r="R6" s="515"/>
      <c r="S6" s="515"/>
      <c r="T6" s="515"/>
      <c r="U6" s="515"/>
      <c r="V6" s="515"/>
    </row>
    <row r="7" spans="1:22" ht="13.95" customHeight="1" x14ac:dyDescent="0.3"/>
    <row r="8" spans="1:22" x14ac:dyDescent="0.3">
      <c r="A8" s="511" t="s">
        <v>1</v>
      </c>
      <c r="B8" s="511" t="s">
        <v>91</v>
      </c>
      <c r="C8" s="511" t="s">
        <v>512</v>
      </c>
      <c r="D8" s="513"/>
      <c r="E8" s="513"/>
      <c r="F8" s="513"/>
      <c r="G8" s="511" t="s">
        <v>3</v>
      </c>
      <c r="H8" s="513"/>
      <c r="I8" s="513"/>
      <c r="J8" s="513"/>
      <c r="K8" s="513"/>
      <c r="L8" s="513"/>
      <c r="M8" s="513"/>
      <c r="N8" s="513"/>
      <c r="O8" s="513"/>
      <c r="P8" s="513"/>
      <c r="Q8" s="513"/>
      <c r="R8" s="513"/>
      <c r="S8" s="511" t="s">
        <v>49</v>
      </c>
      <c r="T8" s="513"/>
      <c r="U8" s="513"/>
      <c r="V8" s="513"/>
    </row>
    <row r="9" spans="1:22" ht="24.6" customHeight="1" x14ac:dyDescent="0.3">
      <c r="A9" s="511"/>
      <c r="B9" s="511"/>
      <c r="C9" s="290" t="s">
        <v>133</v>
      </c>
      <c r="D9" s="511" t="s">
        <v>84</v>
      </c>
      <c r="E9" s="513"/>
      <c r="F9" s="513"/>
      <c r="G9" s="511" t="s">
        <v>86</v>
      </c>
      <c r="H9" s="511" t="s">
        <v>25</v>
      </c>
      <c r="I9" s="513"/>
      <c r="J9" s="513"/>
      <c r="K9" s="511" t="s">
        <v>26</v>
      </c>
      <c r="L9" s="513"/>
      <c r="M9" s="513"/>
      <c r="N9" s="511" t="s">
        <v>92</v>
      </c>
      <c r="O9" s="513"/>
      <c r="P9" s="513"/>
      <c r="Q9" s="510" t="s">
        <v>567</v>
      </c>
      <c r="R9" s="510" t="s">
        <v>566</v>
      </c>
      <c r="S9" s="511" t="s">
        <v>86</v>
      </c>
      <c r="T9" s="511" t="s">
        <v>84</v>
      </c>
      <c r="U9" s="513"/>
      <c r="V9" s="513"/>
    </row>
    <row r="10" spans="1:22" ht="20.399999999999999" customHeight="1" x14ac:dyDescent="0.3">
      <c r="A10" s="511"/>
      <c r="B10" s="511"/>
      <c r="C10" s="511" t="s">
        <v>86</v>
      </c>
      <c r="D10" s="510" t="s">
        <v>25</v>
      </c>
      <c r="E10" s="510" t="s">
        <v>26</v>
      </c>
      <c r="F10" s="510" t="s">
        <v>92</v>
      </c>
      <c r="G10" s="511"/>
      <c r="H10" s="511" t="s">
        <v>86</v>
      </c>
      <c r="I10" s="511" t="s">
        <v>89</v>
      </c>
      <c r="J10" s="513"/>
      <c r="K10" s="511" t="s">
        <v>86</v>
      </c>
      <c r="L10" s="511" t="s">
        <v>89</v>
      </c>
      <c r="M10" s="513"/>
      <c r="N10" s="511" t="s">
        <v>86</v>
      </c>
      <c r="O10" s="511" t="s">
        <v>89</v>
      </c>
      <c r="P10" s="513"/>
      <c r="Q10" s="511"/>
      <c r="R10" s="510"/>
      <c r="S10" s="511"/>
      <c r="T10" s="510" t="s">
        <v>291</v>
      </c>
      <c r="U10" s="510" t="s">
        <v>26</v>
      </c>
      <c r="V10" s="510" t="s">
        <v>92</v>
      </c>
    </row>
    <row r="11" spans="1:22" ht="59.4" customHeight="1" x14ac:dyDescent="0.3">
      <c r="A11" s="511"/>
      <c r="B11" s="511"/>
      <c r="C11" s="511"/>
      <c r="D11" s="510"/>
      <c r="E11" s="510"/>
      <c r="F11" s="510"/>
      <c r="G11" s="511"/>
      <c r="H11" s="511"/>
      <c r="I11" s="291" t="s">
        <v>568</v>
      </c>
      <c r="J11" s="290" t="s">
        <v>514</v>
      </c>
      <c r="K11" s="511"/>
      <c r="L11" s="291" t="s">
        <v>568</v>
      </c>
      <c r="M11" s="290" t="s">
        <v>514</v>
      </c>
      <c r="N11" s="511"/>
      <c r="O11" s="291" t="s">
        <v>291</v>
      </c>
      <c r="P11" s="291" t="s">
        <v>26</v>
      </c>
      <c r="Q11" s="511"/>
      <c r="R11" s="510"/>
      <c r="S11" s="511"/>
      <c r="T11" s="510"/>
      <c r="U11" s="510"/>
      <c r="V11" s="510"/>
    </row>
    <row r="12" spans="1:22" ht="26.4" customHeight="1" x14ac:dyDescent="0.3">
      <c r="A12" s="312" t="s">
        <v>7</v>
      </c>
      <c r="B12" s="312" t="s">
        <v>8</v>
      </c>
      <c r="C12" s="313" t="s">
        <v>515</v>
      </c>
      <c r="D12" s="313" t="s">
        <v>127</v>
      </c>
      <c r="E12" s="313" t="s">
        <v>128</v>
      </c>
      <c r="F12" s="313" t="s">
        <v>129</v>
      </c>
      <c r="G12" s="313" t="s">
        <v>516</v>
      </c>
      <c r="H12" s="313" t="s">
        <v>131</v>
      </c>
      <c r="I12" s="313" t="s">
        <v>138</v>
      </c>
      <c r="J12" s="313" t="s">
        <v>139</v>
      </c>
      <c r="K12" s="313" t="s">
        <v>140</v>
      </c>
      <c r="L12" s="313" t="s">
        <v>141</v>
      </c>
      <c r="M12" s="313" t="s">
        <v>142</v>
      </c>
      <c r="N12" s="313" t="s">
        <v>517</v>
      </c>
      <c r="O12" s="313" t="s">
        <v>144</v>
      </c>
      <c r="P12" s="313" t="s">
        <v>145</v>
      </c>
      <c r="Q12" s="313" t="s">
        <v>148</v>
      </c>
      <c r="R12" s="313" t="s">
        <v>149</v>
      </c>
      <c r="S12" s="313" t="s">
        <v>518</v>
      </c>
      <c r="T12" s="313" t="s">
        <v>519</v>
      </c>
      <c r="U12" s="313" t="s">
        <v>520</v>
      </c>
      <c r="V12" s="313" t="s">
        <v>106</v>
      </c>
    </row>
    <row r="13" spans="1:22" x14ac:dyDescent="0.3">
      <c r="A13" s="260"/>
      <c r="B13" s="302" t="s">
        <v>86</v>
      </c>
      <c r="C13" s="303">
        <f>+D13+E13+F13</f>
        <v>83208528.950000003</v>
      </c>
      <c r="D13" s="304">
        <v>0</v>
      </c>
      <c r="E13" s="303">
        <f>SUM(E14:E36)</f>
        <v>63057887.149999999</v>
      </c>
      <c r="F13" s="303">
        <f>SUM(F14:F36)</f>
        <v>20150641.800000001</v>
      </c>
      <c r="G13" s="303">
        <f>+K13+N13+Q13+R13</f>
        <v>76500958.086999997</v>
      </c>
      <c r="H13" s="304">
        <v>0</v>
      </c>
      <c r="I13" s="304">
        <v>0</v>
      </c>
      <c r="J13" s="304">
        <v>0</v>
      </c>
      <c r="K13" s="309">
        <v>52653405.354999997</v>
      </c>
      <c r="L13" s="304">
        <f>SUM(L14:L36)</f>
        <v>29193164.965999998</v>
      </c>
      <c r="M13" s="304">
        <f t="shared" ref="M13:P13" si="0">SUM(M14:M36)</f>
        <v>0</v>
      </c>
      <c r="N13" s="303">
        <f>SUM(N14:N36)</f>
        <v>14408851.650000002</v>
      </c>
      <c r="O13" s="303">
        <f t="shared" si="0"/>
        <v>4726121.7530000005</v>
      </c>
      <c r="P13" s="303">
        <f t="shared" si="0"/>
        <v>9682729.8969999999</v>
      </c>
      <c r="Q13" s="309">
        <v>8302255.5820000004</v>
      </c>
      <c r="R13" s="309">
        <v>1136445.5</v>
      </c>
      <c r="S13" s="305" t="s">
        <v>571</v>
      </c>
      <c r="T13" s="306"/>
      <c r="U13" s="305" t="s">
        <v>572</v>
      </c>
      <c r="V13" s="305" t="s">
        <v>573</v>
      </c>
    </row>
    <row r="14" spans="1:22" x14ac:dyDescent="0.3">
      <c r="A14" s="299" t="s">
        <v>125</v>
      </c>
      <c r="B14" s="300" t="s">
        <v>496</v>
      </c>
      <c r="C14" s="310">
        <v>12603787.5</v>
      </c>
      <c r="D14" s="301">
        <v>0</v>
      </c>
      <c r="E14" s="310">
        <v>9005297</v>
      </c>
      <c r="F14" s="310">
        <v>3598490.5</v>
      </c>
      <c r="G14" s="301">
        <v>0</v>
      </c>
      <c r="H14" s="301">
        <v>0</v>
      </c>
      <c r="I14" s="301">
        <v>0</v>
      </c>
      <c r="J14" s="301">
        <v>0</v>
      </c>
      <c r="K14" s="310">
        <v>0</v>
      </c>
      <c r="L14" s="301">
        <v>0</v>
      </c>
      <c r="M14" s="301">
        <v>0</v>
      </c>
      <c r="N14" s="301">
        <f>+O14+P14</f>
        <v>0</v>
      </c>
      <c r="O14" s="310">
        <v>0</v>
      </c>
      <c r="P14" s="310">
        <v>0</v>
      </c>
      <c r="Q14" s="301">
        <v>0</v>
      </c>
      <c r="R14" s="301">
        <v>0</v>
      </c>
      <c r="S14" s="307" t="s">
        <v>574</v>
      </c>
      <c r="T14" s="308"/>
      <c r="U14" s="307" t="s">
        <v>574</v>
      </c>
      <c r="V14" s="307" t="s">
        <v>574</v>
      </c>
    </row>
    <row r="15" spans="1:22" ht="23.4" customHeight="1" x14ac:dyDescent="0.3">
      <c r="A15" s="299" t="s">
        <v>127</v>
      </c>
      <c r="B15" s="300" t="s">
        <v>497</v>
      </c>
      <c r="C15" s="310">
        <v>6657463</v>
      </c>
      <c r="D15" s="301">
        <v>0</v>
      </c>
      <c r="E15" s="310">
        <v>6657463</v>
      </c>
      <c r="F15" s="310">
        <v>0</v>
      </c>
      <c r="G15" s="301">
        <f>+H15+K15+N15+Q15+R15</f>
        <v>6477391.5439999998</v>
      </c>
      <c r="H15" s="301">
        <v>0</v>
      </c>
      <c r="I15" s="301">
        <v>0</v>
      </c>
      <c r="J15" s="301">
        <v>0</v>
      </c>
      <c r="K15" s="310">
        <v>6477391.5439999998</v>
      </c>
      <c r="L15" s="310">
        <v>0</v>
      </c>
      <c r="M15" s="301">
        <v>0</v>
      </c>
      <c r="N15" s="301">
        <f t="shared" ref="N15:N36" si="1">+O15+P15</f>
        <v>0</v>
      </c>
      <c r="O15" s="310">
        <v>0</v>
      </c>
      <c r="P15" s="310">
        <v>0</v>
      </c>
      <c r="Q15" s="301">
        <v>0</v>
      </c>
      <c r="R15" s="301">
        <v>0</v>
      </c>
      <c r="S15" s="307" t="s">
        <v>575</v>
      </c>
      <c r="T15" s="308"/>
      <c r="U15" s="307" t="s">
        <v>575</v>
      </c>
      <c r="V15" s="307" t="s">
        <v>133</v>
      </c>
    </row>
    <row r="16" spans="1:22" x14ac:dyDescent="0.3">
      <c r="A16" s="299" t="s">
        <v>128</v>
      </c>
      <c r="B16" s="300" t="s">
        <v>498</v>
      </c>
      <c r="C16" s="310">
        <v>8814753</v>
      </c>
      <c r="D16" s="301">
        <v>0</v>
      </c>
      <c r="E16" s="310">
        <v>8814753</v>
      </c>
      <c r="F16" s="310">
        <v>0</v>
      </c>
      <c r="G16" s="301">
        <f t="shared" ref="G16:G36" si="2">+H16+K16+N16+Q16+R16</f>
        <v>8314906.057</v>
      </c>
      <c r="H16" s="301">
        <v>0</v>
      </c>
      <c r="I16" s="301">
        <v>0</v>
      </c>
      <c r="J16" s="301">
        <v>0</v>
      </c>
      <c r="K16" s="310">
        <v>8314906.057</v>
      </c>
      <c r="L16" s="310">
        <v>6477391.5439999998</v>
      </c>
      <c r="M16" s="301">
        <v>0</v>
      </c>
      <c r="N16" s="301">
        <f t="shared" si="1"/>
        <v>0</v>
      </c>
      <c r="O16" s="310">
        <v>0</v>
      </c>
      <c r="P16" s="310">
        <v>0</v>
      </c>
      <c r="Q16" s="301">
        <v>0</v>
      </c>
      <c r="R16" s="301">
        <v>0</v>
      </c>
      <c r="S16" s="307" t="s">
        <v>576</v>
      </c>
      <c r="T16" s="308"/>
      <c r="U16" s="307" t="s">
        <v>576</v>
      </c>
      <c r="V16" s="307" t="s">
        <v>133</v>
      </c>
    </row>
    <row r="17" spans="1:22" ht="24" customHeight="1" x14ac:dyDescent="0.3">
      <c r="A17" s="299" t="s">
        <v>129</v>
      </c>
      <c r="B17" s="300" t="s">
        <v>499</v>
      </c>
      <c r="C17" s="310">
        <v>14767099</v>
      </c>
      <c r="D17" s="301">
        <v>0</v>
      </c>
      <c r="E17" s="310">
        <v>14767099</v>
      </c>
      <c r="F17" s="310">
        <v>0</v>
      </c>
      <c r="G17" s="301">
        <f t="shared" si="2"/>
        <v>14344067.365</v>
      </c>
      <c r="H17" s="301">
        <v>0</v>
      </c>
      <c r="I17" s="301">
        <v>0</v>
      </c>
      <c r="J17" s="301">
        <v>0</v>
      </c>
      <c r="K17" s="310">
        <v>14344067.365</v>
      </c>
      <c r="L17" s="310">
        <v>8314906.057</v>
      </c>
      <c r="M17" s="301">
        <v>0</v>
      </c>
      <c r="N17" s="301">
        <f t="shared" si="1"/>
        <v>0</v>
      </c>
      <c r="O17" s="310">
        <v>0</v>
      </c>
      <c r="P17" s="310">
        <v>0</v>
      </c>
      <c r="Q17" s="301">
        <v>0</v>
      </c>
      <c r="R17" s="301">
        <v>0</v>
      </c>
      <c r="S17" s="307" t="s">
        <v>577</v>
      </c>
      <c r="T17" s="308"/>
      <c r="U17" s="307" t="s">
        <v>577</v>
      </c>
      <c r="V17" s="307" t="s">
        <v>133</v>
      </c>
    </row>
    <row r="18" spans="1:22" x14ac:dyDescent="0.3">
      <c r="A18" s="299" t="s">
        <v>130</v>
      </c>
      <c r="B18" s="300" t="s">
        <v>500</v>
      </c>
      <c r="C18" s="310">
        <v>16000</v>
      </c>
      <c r="D18" s="301">
        <v>0</v>
      </c>
      <c r="E18" s="310">
        <v>16000</v>
      </c>
      <c r="F18" s="310">
        <v>0</v>
      </c>
      <c r="G18" s="301">
        <f t="shared" si="2"/>
        <v>16000</v>
      </c>
      <c r="H18" s="301">
        <v>0</v>
      </c>
      <c r="I18" s="301">
        <v>0</v>
      </c>
      <c r="J18" s="301">
        <v>0</v>
      </c>
      <c r="K18" s="310">
        <v>16000</v>
      </c>
      <c r="L18" s="310">
        <v>14344067.365</v>
      </c>
      <c r="M18" s="301">
        <v>0</v>
      </c>
      <c r="N18" s="301">
        <f t="shared" si="1"/>
        <v>0</v>
      </c>
      <c r="O18" s="310">
        <v>0</v>
      </c>
      <c r="P18" s="310">
        <v>0</v>
      </c>
      <c r="Q18" s="301">
        <v>0</v>
      </c>
      <c r="R18" s="301">
        <v>0</v>
      </c>
      <c r="S18" s="307" t="s">
        <v>578</v>
      </c>
      <c r="T18" s="308"/>
      <c r="U18" s="307" t="s">
        <v>578</v>
      </c>
      <c r="V18" s="307" t="s">
        <v>133</v>
      </c>
    </row>
    <row r="19" spans="1:22" ht="27" customHeight="1" x14ac:dyDescent="0.3">
      <c r="A19" s="299" t="s">
        <v>131</v>
      </c>
      <c r="B19" s="300" t="s">
        <v>501</v>
      </c>
      <c r="C19" s="310">
        <v>14157280.15</v>
      </c>
      <c r="D19" s="301">
        <v>0</v>
      </c>
      <c r="E19" s="310">
        <v>14157280.15</v>
      </c>
      <c r="F19" s="310">
        <v>0</v>
      </c>
      <c r="G19" s="301">
        <f t="shared" si="2"/>
        <v>14070692.006999999</v>
      </c>
      <c r="H19" s="301">
        <v>0</v>
      </c>
      <c r="I19" s="301">
        <v>0</v>
      </c>
      <c r="J19" s="301">
        <v>0</v>
      </c>
      <c r="K19" s="310">
        <v>14070692.006999999</v>
      </c>
      <c r="L19" s="310">
        <v>16000</v>
      </c>
      <c r="M19" s="301">
        <v>0</v>
      </c>
      <c r="N19" s="301">
        <f t="shared" si="1"/>
        <v>0</v>
      </c>
      <c r="O19" s="310">
        <v>0</v>
      </c>
      <c r="P19" s="310">
        <v>0</v>
      </c>
      <c r="Q19" s="301">
        <v>0</v>
      </c>
      <c r="R19" s="301">
        <v>0</v>
      </c>
      <c r="S19" s="307" t="s">
        <v>579</v>
      </c>
      <c r="T19" s="308"/>
      <c r="U19" s="307" t="s">
        <v>579</v>
      </c>
      <c r="V19" s="307" t="s">
        <v>133</v>
      </c>
    </row>
    <row r="20" spans="1:22" ht="16.8" customHeight="1" x14ac:dyDescent="0.3">
      <c r="A20" s="299" t="s">
        <v>138</v>
      </c>
      <c r="B20" s="300" t="s">
        <v>502</v>
      </c>
      <c r="C20" s="310">
        <v>5430000</v>
      </c>
      <c r="D20" s="301">
        <v>0</v>
      </c>
      <c r="E20" s="310">
        <v>2273900</v>
      </c>
      <c r="F20" s="310">
        <v>3156100</v>
      </c>
      <c r="G20" s="301">
        <f t="shared" si="2"/>
        <v>5314399.9179999996</v>
      </c>
      <c r="H20" s="301">
        <v>0</v>
      </c>
      <c r="I20" s="301">
        <v>0</v>
      </c>
      <c r="J20" s="301">
        <v>0</v>
      </c>
      <c r="K20" s="310">
        <v>2196599.2519999999</v>
      </c>
      <c r="L20" s="310">
        <v>0</v>
      </c>
      <c r="M20" s="301">
        <v>0</v>
      </c>
      <c r="N20" s="301">
        <f t="shared" si="1"/>
        <v>3117800.6660000002</v>
      </c>
      <c r="O20" s="310">
        <v>0</v>
      </c>
      <c r="P20" s="310">
        <v>3117800.6660000002</v>
      </c>
      <c r="Q20" s="301">
        <v>0</v>
      </c>
      <c r="R20" s="301">
        <v>0</v>
      </c>
      <c r="S20" s="307" t="s">
        <v>580</v>
      </c>
      <c r="T20" s="308"/>
      <c r="U20" s="307" t="s">
        <v>581</v>
      </c>
      <c r="V20" s="307" t="s">
        <v>582</v>
      </c>
    </row>
    <row r="21" spans="1:22" ht="16.8" customHeight="1" x14ac:dyDescent="0.3">
      <c r="A21" s="299" t="s">
        <v>139</v>
      </c>
      <c r="B21" s="300" t="s">
        <v>503</v>
      </c>
      <c r="C21" s="310">
        <v>2581437.5</v>
      </c>
      <c r="D21" s="301">
        <v>0</v>
      </c>
      <c r="E21" s="310">
        <v>1487247</v>
      </c>
      <c r="F21" s="310">
        <v>1094190.5</v>
      </c>
      <c r="G21" s="301">
        <f t="shared" si="2"/>
        <v>2382211.9720000001</v>
      </c>
      <c r="H21" s="301">
        <v>0</v>
      </c>
      <c r="I21" s="301">
        <v>0</v>
      </c>
      <c r="J21" s="301">
        <v>0</v>
      </c>
      <c r="K21" s="310">
        <v>1451832.372</v>
      </c>
      <c r="L21" s="310">
        <v>40800</v>
      </c>
      <c r="M21" s="301">
        <v>0</v>
      </c>
      <c r="N21" s="301">
        <f t="shared" si="1"/>
        <v>930379.6</v>
      </c>
      <c r="O21" s="310">
        <v>0</v>
      </c>
      <c r="P21" s="310">
        <v>930379.6</v>
      </c>
      <c r="Q21" s="301">
        <v>0</v>
      </c>
      <c r="R21" s="301">
        <v>0</v>
      </c>
      <c r="S21" s="307" t="s">
        <v>583</v>
      </c>
      <c r="T21" s="308"/>
      <c r="U21" s="307" t="s">
        <v>584</v>
      </c>
      <c r="V21" s="307" t="s">
        <v>585</v>
      </c>
    </row>
    <row r="22" spans="1:22" ht="25.8" customHeight="1" x14ac:dyDescent="0.3">
      <c r="A22" s="299" t="s">
        <v>140</v>
      </c>
      <c r="B22" s="300" t="s">
        <v>504</v>
      </c>
      <c r="C22" s="310">
        <v>374000</v>
      </c>
      <c r="D22" s="301">
        <v>0</v>
      </c>
      <c r="E22" s="310">
        <v>374000</v>
      </c>
      <c r="F22" s="310">
        <v>0</v>
      </c>
      <c r="G22" s="301">
        <f t="shared" si="2"/>
        <v>360676.72499999998</v>
      </c>
      <c r="H22" s="301">
        <v>0</v>
      </c>
      <c r="I22" s="301">
        <v>0</v>
      </c>
      <c r="J22" s="301">
        <v>0</v>
      </c>
      <c r="K22" s="310">
        <v>360676.72499999998</v>
      </c>
      <c r="L22" s="301">
        <v>0</v>
      </c>
      <c r="M22" s="301">
        <v>0</v>
      </c>
      <c r="N22" s="301">
        <f t="shared" si="1"/>
        <v>0</v>
      </c>
      <c r="O22" s="310">
        <v>0</v>
      </c>
      <c r="P22" s="310">
        <v>0</v>
      </c>
      <c r="Q22" s="301">
        <v>0</v>
      </c>
      <c r="R22" s="301">
        <v>0</v>
      </c>
      <c r="S22" s="307" t="s">
        <v>586</v>
      </c>
      <c r="T22" s="308"/>
      <c r="U22" s="307" t="s">
        <v>586</v>
      </c>
      <c r="V22" s="307" t="s">
        <v>133</v>
      </c>
    </row>
    <row r="23" spans="1:22" ht="20.399999999999999" x14ac:dyDescent="0.3">
      <c r="A23" s="299" t="s">
        <v>141</v>
      </c>
      <c r="B23" s="300" t="s">
        <v>505</v>
      </c>
      <c r="C23" s="310">
        <v>1395848</v>
      </c>
      <c r="D23" s="301">
        <v>0</v>
      </c>
      <c r="E23" s="310">
        <v>1278548</v>
      </c>
      <c r="F23" s="310">
        <v>117300</v>
      </c>
      <c r="G23" s="301">
        <f t="shared" si="2"/>
        <v>1375960.9010000001</v>
      </c>
      <c r="H23" s="301">
        <v>0</v>
      </c>
      <c r="I23" s="301">
        <v>0</v>
      </c>
      <c r="J23" s="301">
        <v>0</v>
      </c>
      <c r="K23" s="310">
        <v>1258660.9010000001</v>
      </c>
      <c r="L23" s="301">
        <v>0</v>
      </c>
      <c r="M23" s="301">
        <v>0</v>
      </c>
      <c r="N23" s="301">
        <f t="shared" si="1"/>
        <v>117300</v>
      </c>
      <c r="O23" s="310">
        <v>0</v>
      </c>
      <c r="P23" s="310">
        <v>117300</v>
      </c>
      <c r="Q23" s="301">
        <v>0</v>
      </c>
      <c r="R23" s="301">
        <v>0</v>
      </c>
      <c r="S23" s="307" t="s">
        <v>587</v>
      </c>
      <c r="T23" s="308"/>
      <c r="U23" s="307" t="s">
        <v>588</v>
      </c>
      <c r="V23" s="307" t="s">
        <v>578</v>
      </c>
    </row>
    <row r="24" spans="1:22" ht="17.399999999999999" customHeight="1" x14ac:dyDescent="0.3">
      <c r="A24" s="299" t="s">
        <v>142</v>
      </c>
      <c r="B24" s="300" t="s">
        <v>506</v>
      </c>
      <c r="C24" s="310">
        <v>2108300</v>
      </c>
      <c r="D24" s="301">
        <v>0</v>
      </c>
      <c r="E24" s="310">
        <v>2108300</v>
      </c>
      <c r="F24" s="310">
        <v>0</v>
      </c>
      <c r="G24" s="301">
        <f t="shared" si="2"/>
        <v>2098442.4160000002</v>
      </c>
      <c r="H24" s="301">
        <v>0</v>
      </c>
      <c r="I24" s="301">
        <v>0</v>
      </c>
      <c r="J24" s="301">
        <v>0</v>
      </c>
      <c r="K24" s="310">
        <v>2098442.4160000002</v>
      </c>
      <c r="L24" s="301">
        <v>0</v>
      </c>
      <c r="M24" s="301">
        <v>0</v>
      </c>
      <c r="N24" s="301">
        <f t="shared" si="1"/>
        <v>0</v>
      </c>
      <c r="O24" s="310">
        <v>0</v>
      </c>
      <c r="P24" s="310">
        <v>0</v>
      </c>
      <c r="Q24" s="301">
        <v>0</v>
      </c>
      <c r="R24" s="301">
        <v>0</v>
      </c>
      <c r="S24" s="307" t="s">
        <v>589</v>
      </c>
      <c r="T24" s="308"/>
      <c r="U24" s="307" t="s">
        <v>589</v>
      </c>
      <c r="V24" s="307" t="s">
        <v>133</v>
      </c>
    </row>
    <row r="25" spans="1:22" ht="28.2" customHeight="1" x14ac:dyDescent="0.3">
      <c r="A25" s="299" t="s">
        <v>143</v>
      </c>
      <c r="B25" s="300" t="s">
        <v>507</v>
      </c>
      <c r="C25" s="310">
        <v>8498300</v>
      </c>
      <c r="D25" s="301">
        <v>0</v>
      </c>
      <c r="E25" s="310">
        <v>2118000</v>
      </c>
      <c r="F25" s="310">
        <v>6380300</v>
      </c>
      <c r="G25" s="301">
        <f t="shared" si="2"/>
        <v>7581386.3470000001</v>
      </c>
      <c r="H25" s="301">
        <v>0</v>
      </c>
      <c r="I25" s="301">
        <v>0</v>
      </c>
      <c r="J25" s="301">
        <v>0</v>
      </c>
      <c r="K25" s="310">
        <v>2064136.716</v>
      </c>
      <c r="L25" s="301">
        <v>0</v>
      </c>
      <c r="M25" s="301">
        <v>0</v>
      </c>
      <c r="N25" s="301">
        <f t="shared" si="1"/>
        <v>5517249.6310000001</v>
      </c>
      <c r="O25" s="310">
        <v>0</v>
      </c>
      <c r="P25" s="310">
        <v>5517249.6310000001</v>
      </c>
      <c r="Q25" s="301">
        <v>0</v>
      </c>
      <c r="R25" s="301">
        <v>0</v>
      </c>
      <c r="S25" s="307" t="s">
        <v>590</v>
      </c>
      <c r="T25" s="308"/>
      <c r="U25" s="307" t="s">
        <v>591</v>
      </c>
      <c r="V25" s="307" t="s">
        <v>592</v>
      </c>
    </row>
    <row r="26" spans="1:22" s="292" customFormat="1" ht="25.8" customHeight="1" x14ac:dyDescent="0.3">
      <c r="A26" s="299" t="s">
        <v>144</v>
      </c>
      <c r="B26" s="300" t="s">
        <v>200</v>
      </c>
      <c r="C26" s="310">
        <v>150000</v>
      </c>
      <c r="D26" s="301">
        <v>0</v>
      </c>
      <c r="E26" s="310"/>
      <c r="F26" s="310">
        <v>150000</v>
      </c>
      <c r="G26" s="301">
        <f t="shared" si="2"/>
        <v>41893</v>
      </c>
      <c r="H26" s="301">
        <v>0</v>
      </c>
      <c r="I26" s="301">
        <v>0</v>
      </c>
      <c r="J26" s="301">
        <v>0</v>
      </c>
      <c r="K26" s="310">
        <v>0</v>
      </c>
      <c r="L26" s="301">
        <v>0</v>
      </c>
      <c r="M26" s="301">
        <v>0</v>
      </c>
      <c r="N26" s="301">
        <f t="shared" si="1"/>
        <v>41893</v>
      </c>
      <c r="O26" s="310">
        <v>41893</v>
      </c>
      <c r="P26" s="310">
        <v>0</v>
      </c>
      <c r="Q26" s="301">
        <v>0</v>
      </c>
      <c r="R26" s="301">
        <v>0</v>
      </c>
      <c r="S26" s="307" t="s">
        <v>593</v>
      </c>
      <c r="T26" s="308"/>
      <c r="U26" s="307" t="s">
        <v>133</v>
      </c>
      <c r="V26" s="307" t="s">
        <v>593</v>
      </c>
    </row>
    <row r="27" spans="1:22" s="292" customFormat="1" ht="50.4" customHeight="1" x14ac:dyDescent="0.3">
      <c r="A27" s="299" t="s">
        <v>145</v>
      </c>
      <c r="B27" s="300" t="s">
        <v>474</v>
      </c>
      <c r="C27" s="310">
        <v>597000</v>
      </c>
      <c r="D27" s="301">
        <v>0</v>
      </c>
      <c r="E27" s="310">
        <v>0</v>
      </c>
      <c r="F27" s="310">
        <v>597000</v>
      </c>
      <c r="G27" s="301">
        <f t="shared" si="2"/>
        <v>239180</v>
      </c>
      <c r="H27" s="301">
        <v>0</v>
      </c>
      <c r="I27" s="301">
        <v>0</v>
      </c>
      <c r="J27" s="301">
        <v>0</v>
      </c>
      <c r="K27" s="310">
        <v>0</v>
      </c>
      <c r="L27" s="301">
        <v>0</v>
      </c>
      <c r="M27" s="301">
        <v>0</v>
      </c>
      <c r="N27" s="301">
        <f t="shared" si="1"/>
        <v>239180</v>
      </c>
      <c r="O27" s="310">
        <v>239180</v>
      </c>
      <c r="P27" s="310">
        <v>0</v>
      </c>
      <c r="Q27" s="301">
        <v>0</v>
      </c>
      <c r="R27" s="301">
        <v>0</v>
      </c>
      <c r="S27" s="307" t="s">
        <v>594</v>
      </c>
      <c r="T27" s="308"/>
      <c r="U27" s="307" t="s">
        <v>133</v>
      </c>
      <c r="V27" s="307" t="s">
        <v>594</v>
      </c>
    </row>
    <row r="28" spans="1:22" s="292" customFormat="1" ht="36.6" customHeight="1" x14ac:dyDescent="0.3">
      <c r="A28" s="299" t="s">
        <v>148</v>
      </c>
      <c r="B28" s="300" t="s">
        <v>475</v>
      </c>
      <c r="C28" s="310">
        <v>1650000</v>
      </c>
      <c r="D28" s="301">
        <v>0</v>
      </c>
      <c r="E28" s="310">
        <v>0</v>
      </c>
      <c r="F28" s="310">
        <v>1650000</v>
      </c>
      <c r="G28" s="301">
        <f t="shared" si="2"/>
        <v>1099092</v>
      </c>
      <c r="H28" s="301">
        <v>0</v>
      </c>
      <c r="I28" s="301">
        <v>0</v>
      </c>
      <c r="J28" s="301">
        <v>0</v>
      </c>
      <c r="K28" s="310">
        <v>0</v>
      </c>
      <c r="L28" s="301">
        <v>0</v>
      </c>
      <c r="M28" s="301">
        <v>0</v>
      </c>
      <c r="N28" s="301">
        <f t="shared" si="1"/>
        <v>1099092</v>
      </c>
      <c r="O28" s="310">
        <v>1099092</v>
      </c>
      <c r="P28" s="310">
        <v>0</v>
      </c>
      <c r="Q28" s="301">
        <v>0</v>
      </c>
      <c r="R28" s="301">
        <v>0</v>
      </c>
      <c r="S28" s="307" t="s">
        <v>595</v>
      </c>
      <c r="T28" s="308"/>
      <c r="U28" s="307" t="s">
        <v>133</v>
      </c>
      <c r="V28" s="307" t="s">
        <v>595</v>
      </c>
    </row>
    <row r="29" spans="1:22" s="292" customFormat="1" ht="25.2" customHeight="1" x14ac:dyDescent="0.3">
      <c r="A29" s="299" t="s">
        <v>149</v>
      </c>
      <c r="B29" s="300" t="s">
        <v>198</v>
      </c>
      <c r="C29" s="310">
        <v>269738.40000000002</v>
      </c>
      <c r="D29" s="301">
        <v>0</v>
      </c>
      <c r="E29" s="310">
        <v>0</v>
      </c>
      <c r="F29" s="310">
        <v>269738.40000000002</v>
      </c>
      <c r="G29" s="301">
        <f t="shared" si="2"/>
        <v>269738.40000000002</v>
      </c>
      <c r="H29" s="301">
        <v>0</v>
      </c>
      <c r="I29" s="301">
        <v>0</v>
      </c>
      <c r="J29" s="301">
        <v>0</v>
      </c>
      <c r="K29" s="310">
        <v>0</v>
      </c>
      <c r="L29" s="301">
        <v>0</v>
      </c>
      <c r="M29" s="301">
        <v>0</v>
      </c>
      <c r="N29" s="301">
        <f t="shared" si="1"/>
        <v>269738.40000000002</v>
      </c>
      <c r="O29" s="310">
        <v>269738.40000000002</v>
      </c>
      <c r="P29" s="310">
        <v>0</v>
      </c>
      <c r="Q29" s="301">
        <v>0</v>
      </c>
      <c r="R29" s="301">
        <v>0</v>
      </c>
      <c r="S29" s="307" t="s">
        <v>578</v>
      </c>
      <c r="T29" s="308"/>
      <c r="U29" s="307" t="s">
        <v>133</v>
      </c>
      <c r="V29" s="307" t="s">
        <v>578</v>
      </c>
    </row>
    <row r="30" spans="1:22" s="292" customFormat="1" ht="27.6" customHeight="1" x14ac:dyDescent="0.3">
      <c r="A30" s="299" t="s">
        <v>150</v>
      </c>
      <c r="B30" s="300" t="s">
        <v>199</v>
      </c>
      <c r="C30" s="310">
        <v>122644.8</v>
      </c>
      <c r="D30" s="301">
        <v>0</v>
      </c>
      <c r="E30" s="310">
        <v>0</v>
      </c>
      <c r="F30" s="310">
        <v>122644.8</v>
      </c>
      <c r="G30" s="301">
        <f t="shared" si="2"/>
        <v>122644.8</v>
      </c>
      <c r="H30" s="301">
        <v>0</v>
      </c>
      <c r="I30" s="301">
        <v>0</v>
      </c>
      <c r="J30" s="301">
        <v>0</v>
      </c>
      <c r="K30" s="310">
        <v>0</v>
      </c>
      <c r="L30" s="301">
        <v>0</v>
      </c>
      <c r="M30" s="301">
        <v>0</v>
      </c>
      <c r="N30" s="301">
        <f t="shared" si="1"/>
        <v>122644.8</v>
      </c>
      <c r="O30" s="310">
        <v>122644.8</v>
      </c>
      <c r="P30" s="310">
        <v>0</v>
      </c>
      <c r="Q30" s="301">
        <v>0</v>
      </c>
      <c r="R30" s="301">
        <v>0</v>
      </c>
      <c r="S30" s="307" t="s">
        <v>578</v>
      </c>
      <c r="T30" s="308"/>
      <c r="U30" s="307" t="s">
        <v>133</v>
      </c>
      <c r="V30" s="307" t="s">
        <v>578</v>
      </c>
    </row>
    <row r="31" spans="1:22" s="292" customFormat="1" ht="27.6" customHeight="1" x14ac:dyDescent="0.3">
      <c r="A31" s="299" t="s">
        <v>151</v>
      </c>
      <c r="B31" s="300" t="s">
        <v>476</v>
      </c>
      <c r="C31" s="310">
        <v>1500000</v>
      </c>
      <c r="D31" s="301">
        <v>0</v>
      </c>
      <c r="E31" s="310">
        <v>0</v>
      </c>
      <c r="F31" s="310">
        <v>1500000</v>
      </c>
      <c r="G31" s="301">
        <f t="shared" si="2"/>
        <v>1439228.061</v>
      </c>
      <c r="H31" s="301">
        <v>0</v>
      </c>
      <c r="I31" s="301">
        <v>0</v>
      </c>
      <c r="J31" s="301">
        <v>0</v>
      </c>
      <c r="K31" s="310">
        <v>0</v>
      </c>
      <c r="L31" s="301">
        <v>0</v>
      </c>
      <c r="M31" s="301">
        <v>0</v>
      </c>
      <c r="N31" s="301">
        <f t="shared" si="1"/>
        <v>1439228.061</v>
      </c>
      <c r="O31" s="310">
        <v>1439228.061</v>
      </c>
      <c r="P31" s="310">
        <v>0</v>
      </c>
      <c r="Q31" s="301">
        <v>0</v>
      </c>
      <c r="R31" s="301">
        <v>0</v>
      </c>
      <c r="S31" s="307" t="s">
        <v>596</v>
      </c>
      <c r="T31" s="308"/>
      <c r="U31" s="307" t="s">
        <v>133</v>
      </c>
      <c r="V31" s="307" t="s">
        <v>596</v>
      </c>
    </row>
    <row r="32" spans="1:22" s="292" customFormat="1" ht="27" customHeight="1" x14ac:dyDescent="0.3">
      <c r="A32" s="299" t="s">
        <v>152</v>
      </c>
      <c r="B32" s="300" t="s">
        <v>477</v>
      </c>
      <c r="C32" s="310">
        <v>58116</v>
      </c>
      <c r="D32" s="301">
        <v>0</v>
      </c>
      <c r="E32" s="310">
        <v>0</v>
      </c>
      <c r="F32" s="310">
        <v>58116</v>
      </c>
      <c r="G32" s="301">
        <f t="shared" si="2"/>
        <v>58116</v>
      </c>
      <c r="H32" s="301">
        <v>0</v>
      </c>
      <c r="I32" s="301">
        <v>0</v>
      </c>
      <c r="J32" s="301">
        <v>0</v>
      </c>
      <c r="K32" s="310">
        <v>0</v>
      </c>
      <c r="L32" s="301">
        <v>0</v>
      </c>
      <c r="M32" s="301">
        <v>0</v>
      </c>
      <c r="N32" s="301">
        <f t="shared" si="1"/>
        <v>58116</v>
      </c>
      <c r="O32" s="310">
        <v>58116</v>
      </c>
      <c r="P32" s="310">
        <v>0</v>
      </c>
      <c r="Q32" s="301">
        <v>0</v>
      </c>
      <c r="R32" s="301">
        <v>0</v>
      </c>
      <c r="S32" s="307" t="s">
        <v>578</v>
      </c>
      <c r="T32" s="308"/>
      <c r="U32" s="307" t="s">
        <v>133</v>
      </c>
      <c r="V32" s="307" t="s">
        <v>578</v>
      </c>
    </row>
    <row r="33" spans="1:22" s="292" customFormat="1" ht="27" customHeight="1" x14ac:dyDescent="0.3">
      <c r="A33" s="299" t="s">
        <v>153</v>
      </c>
      <c r="B33" s="300" t="s">
        <v>478</v>
      </c>
      <c r="C33" s="310">
        <v>89645.6</v>
      </c>
      <c r="D33" s="301">
        <v>0</v>
      </c>
      <c r="E33" s="310">
        <v>0</v>
      </c>
      <c r="F33" s="310">
        <v>89645.6</v>
      </c>
      <c r="G33" s="301">
        <f t="shared" si="2"/>
        <v>89645.6</v>
      </c>
      <c r="H33" s="301">
        <v>0</v>
      </c>
      <c r="I33" s="301">
        <v>0</v>
      </c>
      <c r="J33" s="301">
        <v>0</v>
      </c>
      <c r="K33" s="310">
        <v>0</v>
      </c>
      <c r="L33" s="301">
        <v>0</v>
      </c>
      <c r="M33" s="301">
        <v>0</v>
      </c>
      <c r="N33" s="301">
        <f t="shared" si="1"/>
        <v>89645.6</v>
      </c>
      <c r="O33" s="310">
        <v>89645.6</v>
      </c>
      <c r="P33" s="310">
        <v>0</v>
      </c>
      <c r="Q33" s="301">
        <v>0</v>
      </c>
      <c r="R33" s="301">
        <v>0</v>
      </c>
      <c r="S33" s="307" t="s">
        <v>578</v>
      </c>
      <c r="T33" s="308"/>
      <c r="U33" s="307" t="s">
        <v>133</v>
      </c>
      <c r="V33" s="307" t="s">
        <v>578</v>
      </c>
    </row>
    <row r="34" spans="1:22" s="292" customFormat="1" ht="27" customHeight="1" x14ac:dyDescent="0.3">
      <c r="A34" s="299" t="s">
        <v>160</v>
      </c>
      <c r="B34" s="300" t="s">
        <v>479</v>
      </c>
      <c r="C34" s="310">
        <v>58116</v>
      </c>
      <c r="D34" s="301">
        <v>0</v>
      </c>
      <c r="E34" s="310">
        <v>0</v>
      </c>
      <c r="F34" s="310">
        <v>58116</v>
      </c>
      <c r="G34" s="301">
        <f t="shared" si="2"/>
        <v>58116</v>
      </c>
      <c r="H34" s="301">
        <v>0</v>
      </c>
      <c r="I34" s="301">
        <v>0</v>
      </c>
      <c r="J34" s="301">
        <v>0</v>
      </c>
      <c r="K34" s="310">
        <v>0</v>
      </c>
      <c r="L34" s="301">
        <v>0</v>
      </c>
      <c r="M34" s="301">
        <v>0</v>
      </c>
      <c r="N34" s="301">
        <f t="shared" si="1"/>
        <v>58116</v>
      </c>
      <c r="O34" s="310">
        <v>58116</v>
      </c>
      <c r="P34" s="310">
        <v>0</v>
      </c>
      <c r="Q34" s="301">
        <v>0</v>
      </c>
      <c r="R34" s="301">
        <v>0</v>
      </c>
      <c r="S34" s="307" t="s">
        <v>578</v>
      </c>
      <c r="T34" s="308"/>
      <c r="U34" s="307" t="s">
        <v>133</v>
      </c>
      <c r="V34" s="307" t="s">
        <v>578</v>
      </c>
    </row>
    <row r="35" spans="1:22" s="292" customFormat="1" ht="27" customHeight="1" x14ac:dyDescent="0.3">
      <c r="A35" s="299" t="s">
        <v>161</v>
      </c>
      <c r="B35" s="300" t="s">
        <v>480</v>
      </c>
      <c r="C35" s="310">
        <v>495000</v>
      </c>
      <c r="D35" s="301">
        <v>0</v>
      </c>
      <c r="E35" s="310">
        <v>0</v>
      </c>
      <c r="F35" s="310">
        <v>495000</v>
      </c>
      <c r="G35" s="301">
        <f t="shared" si="2"/>
        <v>494467.89199999999</v>
      </c>
      <c r="H35" s="301">
        <v>0</v>
      </c>
      <c r="I35" s="301">
        <v>0</v>
      </c>
      <c r="J35" s="301">
        <v>0</v>
      </c>
      <c r="K35" s="310">
        <v>0</v>
      </c>
      <c r="L35" s="301">
        <v>0</v>
      </c>
      <c r="M35" s="301">
        <v>0</v>
      </c>
      <c r="N35" s="301">
        <f t="shared" si="1"/>
        <v>494467.89199999999</v>
      </c>
      <c r="O35" s="310">
        <v>494467.89199999999</v>
      </c>
      <c r="P35" s="310">
        <v>0</v>
      </c>
      <c r="Q35" s="301">
        <v>0</v>
      </c>
      <c r="R35" s="301">
        <v>0</v>
      </c>
      <c r="S35" s="307" t="s">
        <v>597</v>
      </c>
      <c r="T35" s="308"/>
      <c r="U35" s="307" t="s">
        <v>133</v>
      </c>
      <c r="V35" s="307" t="s">
        <v>597</v>
      </c>
    </row>
    <row r="36" spans="1:22" s="292" customFormat="1" ht="27" customHeight="1" x14ac:dyDescent="0.3">
      <c r="A36" s="299" t="s">
        <v>536</v>
      </c>
      <c r="B36" s="300" t="s">
        <v>481</v>
      </c>
      <c r="C36" s="310">
        <v>814000</v>
      </c>
      <c r="D36" s="301">
        <v>0</v>
      </c>
      <c r="E36" s="310">
        <v>0</v>
      </c>
      <c r="F36" s="310">
        <v>814000</v>
      </c>
      <c r="G36" s="301">
        <f t="shared" si="2"/>
        <v>814000</v>
      </c>
      <c r="H36" s="301">
        <v>0</v>
      </c>
      <c r="I36" s="301">
        <v>0</v>
      </c>
      <c r="J36" s="301">
        <v>0</v>
      </c>
      <c r="K36" s="310">
        <v>0</v>
      </c>
      <c r="L36" s="301">
        <v>0</v>
      </c>
      <c r="M36" s="301">
        <v>0</v>
      </c>
      <c r="N36" s="301">
        <f t="shared" si="1"/>
        <v>814000</v>
      </c>
      <c r="O36" s="311">
        <v>814000</v>
      </c>
      <c r="P36" s="310">
        <v>0</v>
      </c>
      <c r="Q36" s="301">
        <v>0</v>
      </c>
      <c r="R36" s="301">
        <v>0</v>
      </c>
      <c r="S36" s="307" t="s">
        <v>578</v>
      </c>
      <c r="T36" s="308"/>
      <c r="U36" s="307" t="s">
        <v>133</v>
      </c>
      <c r="V36" s="307" t="s">
        <v>578</v>
      </c>
    </row>
    <row r="37" spans="1:22" s="292" customFormat="1" x14ac:dyDescent="0.3">
      <c r="E37" s="298"/>
      <c r="F37" s="298"/>
      <c r="O37" s="298"/>
    </row>
  </sheetData>
  <mergeCells count="32">
    <mergeCell ref="A2:C2"/>
    <mergeCell ref="S2:V3"/>
    <mergeCell ref="A4:V4"/>
    <mergeCell ref="A6:V6"/>
    <mergeCell ref="C8:F8"/>
    <mergeCell ref="G8:R8"/>
    <mergeCell ref="S8:V8"/>
    <mergeCell ref="B8:B11"/>
    <mergeCell ref="A8:A11"/>
    <mergeCell ref="S9:S11"/>
    <mergeCell ref="T10:T11"/>
    <mergeCell ref="U10:U11"/>
    <mergeCell ref="E10:E11"/>
    <mergeCell ref="A5:V5"/>
    <mergeCell ref="V10:V11"/>
    <mergeCell ref="G9:G11"/>
    <mergeCell ref="K10:K11"/>
    <mergeCell ref="N9:P9"/>
    <mergeCell ref="T9:V9"/>
    <mergeCell ref="I10:J10"/>
    <mergeCell ref="L10:M10"/>
    <mergeCell ref="O10:P10"/>
    <mergeCell ref="D9:F9"/>
    <mergeCell ref="H9:J9"/>
    <mergeCell ref="K9:M9"/>
    <mergeCell ref="H10:H11"/>
    <mergeCell ref="R9:R11"/>
    <mergeCell ref="Q9:Q11"/>
    <mergeCell ref="N10:N11"/>
    <mergeCell ref="C10:C11"/>
    <mergeCell ref="F10:F11"/>
    <mergeCell ref="D10:D11"/>
  </mergeCells>
  <pageMargins left="0" right="0" top="0.5" bottom="0.5" header="0.3" footer="0.3"/>
  <pageSetup paperSize="9" scale="55" orientation="landscape" r:id="rId1"/>
</worksheet>
</file>

<file path=xl/worksheets/sheet2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sheetPr>
  <dimension ref="A1:Z20"/>
  <sheetViews>
    <sheetView view="pageBreakPreview" zoomScale="60" zoomScaleNormal="100" workbookViewId="0">
      <selection activeCell="K10" sqref="K10"/>
    </sheetView>
  </sheetViews>
  <sheetFormatPr defaultColWidth="9" defaultRowHeight="15.6" x14ac:dyDescent="0.3"/>
  <cols>
    <col min="1" max="1" width="4.3984375" style="40" customWidth="1"/>
    <col min="2" max="2" width="10.296875" customWidth="1"/>
    <col min="3" max="3" width="11.5" customWidth="1"/>
    <col min="4" max="4" width="10.296875" customWidth="1"/>
    <col min="5" max="5" width="11.3984375" customWidth="1"/>
    <col min="6" max="6" width="7.09765625" customWidth="1"/>
    <col min="7" max="7" width="11.5" customWidth="1"/>
    <col min="8" max="8" width="9.3984375" customWidth="1"/>
    <col min="9" max="9" width="10.19921875" customWidth="1"/>
    <col min="10" max="10" width="11.19921875" customWidth="1"/>
    <col min="11" max="11" width="11" customWidth="1"/>
    <col min="12" max="12" width="11.19921875" customWidth="1"/>
    <col min="13" max="13" width="10.59765625" customWidth="1"/>
    <col min="14" max="14" width="6.69921875" customWidth="1"/>
    <col min="15" max="15" width="10.5" customWidth="1"/>
    <col min="16" max="17" width="7.5" customWidth="1"/>
    <col min="18" max="18" width="5.796875" customWidth="1"/>
    <col min="19" max="19" width="5.59765625" customWidth="1"/>
    <col min="20" max="20" width="8.8984375" customWidth="1"/>
    <col min="21" max="21" width="7.8984375" customWidth="1"/>
    <col min="22" max="22" width="10.5" customWidth="1"/>
    <col min="23" max="23" width="8.796875" customWidth="1"/>
    <col min="24" max="24" width="9" customWidth="1"/>
    <col min="25" max="25" width="9.19921875" customWidth="1"/>
    <col min="26" max="26" width="9.69921875" customWidth="1"/>
    <col min="27" max="27" width="8.59765625" customWidth="1"/>
  </cols>
  <sheetData>
    <row r="1" spans="1:26" x14ac:dyDescent="0.3">
      <c r="A1" s="32"/>
      <c r="B1" s="2"/>
      <c r="C1" s="2"/>
      <c r="D1" s="2"/>
      <c r="E1" s="2"/>
      <c r="F1" s="2"/>
      <c r="G1" s="2"/>
      <c r="H1" s="2"/>
      <c r="I1" s="2"/>
      <c r="J1" s="2"/>
      <c r="K1" s="2"/>
      <c r="L1" s="2"/>
      <c r="M1" s="2"/>
      <c r="N1" s="2"/>
      <c r="O1" s="2"/>
      <c r="P1" s="2"/>
      <c r="Q1" s="2"/>
      <c r="R1" s="2"/>
      <c r="S1" s="2"/>
      <c r="T1" s="2"/>
      <c r="U1" s="2"/>
      <c r="V1" s="2"/>
      <c r="W1" s="2"/>
      <c r="X1" s="2"/>
      <c r="Y1" s="2"/>
      <c r="Z1" s="3" t="s">
        <v>93</v>
      </c>
    </row>
    <row r="2" spans="1:26" x14ac:dyDescent="0.3">
      <c r="A2" s="401" t="s">
        <v>522</v>
      </c>
      <c r="B2" s="401"/>
      <c r="C2" s="401"/>
      <c r="D2" s="401"/>
      <c r="E2" s="401"/>
      <c r="F2" s="401"/>
      <c r="G2" s="401"/>
      <c r="H2" s="401"/>
      <c r="I2" s="401"/>
      <c r="J2" s="401"/>
      <c r="K2" s="401"/>
      <c r="L2" s="401"/>
      <c r="M2" s="401"/>
      <c r="N2" s="401"/>
      <c r="O2" s="401"/>
      <c r="P2" s="401"/>
      <c r="Q2" s="401"/>
      <c r="R2" s="401"/>
      <c r="S2" s="401"/>
      <c r="T2" s="401"/>
      <c r="U2" s="401"/>
      <c r="V2" s="401"/>
      <c r="W2" s="401"/>
      <c r="X2" s="401"/>
      <c r="Y2" s="401"/>
      <c r="Z2" s="401"/>
    </row>
    <row r="3" spans="1:26" x14ac:dyDescent="0.3">
      <c r="A3" s="402" t="s">
        <v>632</v>
      </c>
      <c r="B3" s="402"/>
      <c r="C3" s="402"/>
      <c r="D3" s="402"/>
      <c r="E3" s="402"/>
      <c r="F3" s="402"/>
      <c r="G3" s="402"/>
      <c r="H3" s="402"/>
      <c r="I3" s="402"/>
      <c r="J3" s="402"/>
      <c r="K3" s="402"/>
      <c r="L3" s="402"/>
      <c r="M3" s="402"/>
      <c r="N3" s="402"/>
      <c r="O3" s="402"/>
      <c r="P3" s="402"/>
      <c r="Q3" s="402"/>
      <c r="R3" s="402"/>
      <c r="S3" s="402"/>
      <c r="T3" s="402"/>
      <c r="U3" s="402"/>
      <c r="V3" s="402"/>
      <c r="W3" s="402"/>
      <c r="X3" s="402"/>
      <c r="Y3" s="402"/>
      <c r="Z3" s="402"/>
    </row>
    <row r="4" spans="1:26" x14ac:dyDescent="0.3">
      <c r="A4" s="32"/>
      <c r="B4" s="2"/>
      <c r="C4" s="2"/>
      <c r="D4" s="2"/>
      <c r="E4" s="2"/>
      <c r="F4" s="2"/>
      <c r="G4" s="2"/>
      <c r="H4" s="2"/>
      <c r="I4" s="2"/>
      <c r="J4" s="2"/>
      <c r="K4" s="2"/>
      <c r="L4" s="2"/>
      <c r="M4" s="2"/>
      <c r="N4" s="2"/>
      <c r="O4" s="2"/>
      <c r="P4" s="2"/>
      <c r="Q4" s="2"/>
      <c r="R4" s="2"/>
      <c r="S4" s="2"/>
      <c r="T4" s="2"/>
      <c r="U4" s="2"/>
      <c r="V4" s="2"/>
      <c r="W4" s="2"/>
      <c r="X4" s="520" t="s">
        <v>279</v>
      </c>
      <c r="Y4" s="520"/>
      <c r="Z4" s="520"/>
    </row>
    <row r="5" spans="1:26" s="258" customFormat="1" ht="20.25" customHeight="1" x14ac:dyDescent="0.25">
      <c r="A5" s="521" t="s">
        <v>1</v>
      </c>
      <c r="B5" s="521" t="s">
        <v>91</v>
      </c>
      <c r="C5" s="521" t="s">
        <v>2</v>
      </c>
      <c r="D5" s="521"/>
      <c r="E5" s="521"/>
      <c r="F5" s="521"/>
      <c r="G5" s="521"/>
      <c r="H5" s="521"/>
      <c r="I5" s="521"/>
      <c r="J5" s="521"/>
      <c r="K5" s="521" t="s">
        <v>3</v>
      </c>
      <c r="L5" s="521"/>
      <c r="M5" s="521"/>
      <c r="N5" s="521"/>
      <c r="O5" s="521"/>
      <c r="P5" s="521"/>
      <c r="Q5" s="521"/>
      <c r="R5" s="521"/>
      <c r="S5" s="521" t="s">
        <v>94</v>
      </c>
      <c r="T5" s="521"/>
      <c r="U5" s="521"/>
      <c r="V5" s="521"/>
      <c r="W5" s="521"/>
      <c r="X5" s="521"/>
      <c r="Y5" s="521"/>
      <c r="Z5" s="521"/>
    </row>
    <row r="6" spans="1:26" s="258" customFormat="1" ht="20.25" customHeight="1" x14ac:dyDescent="0.25">
      <c r="A6" s="521"/>
      <c r="B6" s="521"/>
      <c r="C6" s="521" t="s">
        <v>86</v>
      </c>
      <c r="D6" s="521" t="s">
        <v>53</v>
      </c>
      <c r="E6" s="521" t="s">
        <v>54</v>
      </c>
      <c r="F6" s="521"/>
      <c r="G6" s="521"/>
      <c r="H6" s="521"/>
      <c r="I6" s="521"/>
      <c r="J6" s="521"/>
      <c r="K6" s="521" t="s">
        <v>86</v>
      </c>
      <c r="L6" s="521" t="s">
        <v>53</v>
      </c>
      <c r="M6" s="521" t="s">
        <v>54</v>
      </c>
      <c r="N6" s="521"/>
      <c r="O6" s="521"/>
      <c r="P6" s="521"/>
      <c r="Q6" s="521"/>
      <c r="R6" s="521"/>
      <c r="S6" s="521" t="s">
        <v>86</v>
      </c>
      <c r="T6" s="521" t="s">
        <v>53</v>
      </c>
      <c r="U6" s="521" t="s">
        <v>54</v>
      </c>
      <c r="V6" s="521"/>
      <c r="W6" s="521"/>
      <c r="X6" s="521"/>
      <c r="Y6" s="521"/>
      <c r="Z6" s="521"/>
    </row>
    <row r="7" spans="1:26" s="258" customFormat="1" ht="13.2" x14ac:dyDescent="0.25">
      <c r="A7" s="521"/>
      <c r="B7" s="521"/>
      <c r="C7" s="521"/>
      <c r="D7" s="521"/>
      <c r="E7" s="521" t="s">
        <v>86</v>
      </c>
      <c r="F7" s="521" t="s">
        <v>95</v>
      </c>
      <c r="G7" s="521"/>
      <c r="H7" s="521" t="s">
        <v>96</v>
      </c>
      <c r="I7" s="521" t="s">
        <v>97</v>
      </c>
      <c r="J7" s="521" t="s">
        <v>98</v>
      </c>
      <c r="K7" s="521"/>
      <c r="L7" s="521"/>
      <c r="M7" s="521" t="s">
        <v>86</v>
      </c>
      <c r="N7" s="521" t="s">
        <v>95</v>
      </c>
      <c r="O7" s="521"/>
      <c r="P7" s="521" t="s">
        <v>96</v>
      </c>
      <c r="Q7" s="521" t="s">
        <v>97</v>
      </c>
      <c r="R7" s="521" t="s">
        <v>98</v>
      </c>
      <c r="S7" s="521"/>
      <c r="T7" s="521"/>
      <c r="U7" s="521" t="s">
        <v>86</v>
      </c>
      <c r="V7" s="521" t="s">
        <v>95</v>
      </c>
      <c r="W7" s="521"/>
      <c r="X7" s="521" t="s">
        <v>96</v>
      </c>
      <c r="Y7" s="521" t="s">
        <v>97</v>
      </c>
      <c r="Z7" s="521" t="s">
        <v>98</v>
      </c>
    </row>
    <row r="8" spans="1:26" s="258" customFormat="1" ht="122.4" customHeight="1" x14ac:dyDescent="0.25">
      <c r="A8" s="521"/>
      <c r="B8" s="521"/>
      <c r="C8" s="521"/>
      <c r="D8" s="521"/>
      <c r="E8" s="521"/>
      <c r="F8" s="257" t="s">
        <v>99</v>
      </c>
      <c r="G8" s="257" t="s">
        <v>100</v>
      </c>
      <c r="H8" s="521"/>
      <c r="I8" s="521"/>
      <c r="J8" s="521"/>
      <c r="K8" s="521"/>
      <c r="L8" s="521"/>
      <c r="M8" s="521"/>
      <c r="N8" s="257" t="s">
        <v>99</v>
      </c>
      <c r="O8" s="257" t="s">
        <v>100</v>
      </c>
      <c r="P8" s="521"/>
      <c r="Q8" s="521"/>
      <c r="R8" s="521"/>
      <c r="S8" s="521"/>
      <c r="T8" s="521"/>
      <c r="U8" s="521"/>
      <c r="V8" s="257" t="s">
        <v>99</v>
      </c>
      <c r="W8" s="257" t="s">
        <v>100</v>
      </c>
      <c r="X8" s="521"/>
      <c r="Y8" s="521"/>
      <c r="Z8" s="521"/>
    </row>
    <row r="9" spans="1:26" s="258" customFormat="1" ht="35.4" customHeight="1" x14ac:dyDescent="0.25">
      <c r="A9" s="257" t="s">
        <v>7</v>
      </c>
      <c r="B9" s="257" t="s">
        <v>8</v>
      </c>
      <c r="C9" s="257">
        <v>1</v>
      </c>
      <c r="D9" s="257">
        <v>2</v>
      </c>
      <c r="E9" s="257" t="s">
        <v>101</v>
      </c>
      <c r="F9" s="257">
        <v>4</v>
      </c>
      <c r="G9" s="257">
        <v>5</v>
      </c>
      <c r="H9" s="257">
        <v>6</v>
      </c>
      <c r="I9" s="257">
        <v>7</v>
      </c>
      <c r="J9" s="257">
        <v>8</v>
      </c>
      <c r="K9" s="257">
        <v>9</v>
      </c>
      <c r="L9" s="257">
        <v>10</v>
      </c>
      <c r="M9" s="257" t="s">
        <v>102</v>
      </c>
      <c r="N9" s="257">
        <v>12</v>
      </c>
      <c r="O9" s="257">
        <v>13</v>
      </c>
      <c r="P9" s="257">
        <v>14</v>
      </c>
      <c r="Q9" s="257">
        <v>15</v>
      </c>
      <c r="R9" s="257">
        <v>16</v>
      </c>
      <c r="S9" s="257" t="s">
        <v>103</v>
      </c>
      <c r="T9" s="257" t="s">
        <v>104</v>
      </c>
      <c r="U9" s="257" t="s">
        <v>105</v>
      </c>
      <c r="V9" s="257" t="s">
        <v>106</v>
      </c>
      <c r="W9" s="257" t="s">
        <v>107</v>
      </c>
      <c r="X9" s="257" t="s">
        <v>108</v>
      </c>
      <c r="Y9" s="257" t="s">
        <v>109</v>
      </c>
      <c r="Z9" s="257" t="s">
        <v>110</v>
      </c>
    </row>
    <row r="10" spans="1:26" s="258" customFormat="1" ht="34.799999999999997" customHeight="1" x14ac:dyDescent="0.25">
      <c r="A10" s="547"/>
      <c r="B10" s="548" t="s">
        <v>87</v>
      </c>
      <c r="C10" s="549">
        <f>+D10+E10</f>
        <v>65340000</v>
      </c>
      <c r="D10" s="549">
        <f>SUM(D11:D11)</f>
        <v>5243000</v>
      </c>
      <c r="E10" s="549">
        <f>+F10+G10</f>
        <v>60097000</v>
      </c>
      <c r="F10" s="550">
        <f>SUM(F11:F11)</f>
        <v>0</v>
      </c>
      <c r="G10" s="549">
        <f>SUM(G11:G11)</f>
        <v>60097000</v>
      </c>
      <c r="H10" s="549">
        <f>SUM(H11:H11)</f>
        <v>3179000</v>
      </c>
      <c r="I10" s="549">
        <f>SUM(I11:I11)</f>
        <v>40969000</v>
      </c>
      <c r="J10" s="549">
        <f>SUM(J11:J11)</f>
        <v>15949000</v>
      </c>
      <c r="K10" s="549">
        <f>+L10+M10</f>
        <v>72594699.054000005</v>
      </c>
      <c r="L10" s="549">
        <f>SUM(L11:L11)</f>
        <v>5243000</v>
      </c>
      <c r="M10" s="549">
        <f>SUM(M11:M11)</f>
        <v>67351699.054000005</v>
      </c>
      <c r="N10" s="549">
        <f>SUM(N11:N11)</f>
        <v>0</v>
      </c>
      <c r="O10" s="549">
        <f>SUM(O11:O11)</f>
        <v>67351699.054000005</v>
      </c>
      <c r="P10" s="547"/>
      <c r="Q10" s="547"/>
      <c r="R10" s="547"/>
      <c r="S10" s="551">
        <f>K10/C10*100%</f>
        <v>1.1110299824609735</v>
      </c>
      <c r="T10" s="551">
        <f t="shared" ref="T10:W11" si="0">L10/D10*100%</f>
        <v>1</v>
      </c>
      <c r="U10" s="551">
        <f t="shared" si="0"/>
        <v>1.1207164925703448</v>
      </c>
      <c r="V10" s="551">
        <v>0</v>
      </c>
      <c r="W10" s="551">
        <f t="shared" si="0"/>
        <v>1.1207164925703448</v>
      </c>
      <c r="X10" s="551">
        <v>0</v>
      </c>
      <c r="Y10" s="551">
        <v>0</v>
      </c>
      <c r="Z10" s="551">
        <v>0</v>
      </c>
    </row>
    <row r="11" spans="1:26" s="261" customFormat="1" ht="44.4" customHeight="1" x14ac:dyDescent="0.25">
      <c r="A11" s="552">
        <v>1</v>
      </c>
      <c r="B11" s="553" t="s">
        <v>523</v>
      </c>
      <c r="C11" s="554">
        <f t="shared" ref="C11" si="1">D11+E11</f>
        <v>65340000</v>
      </c>
      <c r="D11" s="554">
        <v>5243000</v>
      </c>
      <c r="E11" s="554">
        <f t="shared" ref="E11" si="2">F11+G11</f>
        <v>60097000</v>
      </c>
      <c r="F11" s="554">
        <v>0</v>
      </c>
      <c r="G11" s="554">
        <f>H11+I11+J11</f>
        <v>60097000</v>
      </c>
      <c r="H11" s="554">
        <v>3179000</v>
      </c>
      <c r="I11" s="554">
        <v>40969000</v>
      </c>
      <c r="J11" s="554">
        <v>15949000</v>
      </c>
      <c r="K11" s="554">
        <f t="shared" ref="K11" si="3">L11+M11</f>
        <v>72594699.054000005</v>
      </c>
      <c r="L11" s="554">
        <f>D11</f>
        <v>5243000</v>
      </c>
      <c r="M11" s="554">
        <f>N11+O11</f>
        <v>67351699.054000005</v>
      </c>
      <c r="N11" s="555">
        <v>0</v>
      </c>
      <c r="O11" s="554">
        <v>67351699.054000005</v>
      </c>
      <c r="P11" s="556">
        <v>0</v>
      </c>
      <c r="Q11" s="556">
        <v>0</v>
      </c>
      <c r="R11" s="556">
        <v>0</v>
      </c>
      <c r="S11" s="557">
        <f t="shared" ref="S11" si="4">K11/C11*100%</f>
        <v>1.1110299824609735</v>
      </c>
      <c r="T11" s="557">
        <v>0</v>
      </c>
      <c r="U11" s="557">
        <f t="shared" si="0"/>
        <v>1.1207164925703448</v>
      </c>
      <c r="V11" s="557">
        <v>0</v>
      </c>
      <c r="W11" s="557">
        <f t="shared" si="0"/>
        <v>1.1207164925703448</v>
      </c>
      <c r="X11" s="557">
        <v>0</v>
      </c>
      <c r="Y11" s="557">
        <v>0</v>
      </c>
      <c r="Z11" s="557">
        <v>0</v>
      </c>
    </row>
    <row r="12" spans="1:26" ht="16.2" x14ac:dyDescent="0.3">
      <c r="A12" s="36"/>
      <c r="B12" s="2"/>
      <c r="C12" s="2"/>
      <c r="D12" s="2"/>
      <c r="E12" s="2"/>
      <c r="F12" s="2"/>
      <c r="G12" s="2"/>
      <c r="H12" s="2"/>
      <c r="I12" s="2"/>
      <c r="J12" s="2"/>
      <c r="K12" s="2"/>
      <c r="L12" s="2"/>
      <c r="M12" s="2"/>
      <c r="N12" s="2"/>
      <c r="O12" s="314"/>
      <c r="P12" s="2"/>
      <c r="Q12" s="2"/>
      <c r="R12" s="2"/>
      <c r="S12" s="2"/>
      <c r="T12" s="2"/>
      <c r="U12" s="2"/>
      <c r="V12" s="2"/>
      <c r="W12" s="2"/>
      <c r="X12" s="2"/>
      <c r="Y12" s="2"/>
      <c r="Z12" s="2"/>
    </row>
    <row r="14" spans="1:26" x14ac:dyDescent="0.3">
      <c r="W14" t="s">
        <v>327</v>
      </c>
    </row>
    <row r="16" spans="1:26" x14ac:dyDescent="0.3">
      <c r="O16" s="67"/>
    </row>
    <row r="17" spans="15:15" x14ac:dyDescent="0.3">
      <c r="O17" s="67"/>
    </row>
    <row r="19" spans="15:15" x14ac:dyDescent="0.3">
      <c r="O19" s="68"/>
    </row>
    <row r="20" spans="15:15" x14ac:dyDescent="0.3">
      <c r="O20" s="68"/>
    </row>
  </sheetData>
  <mergeCells count="32">
    <mergeCell ref="A2:Z2"/>
    <mergeCell ref="A3:Z3"/>
    <mergeCell ref="N7:O7"/>
    <mergeCell ref="P7:P8"/>
    <mergeCell ref="Q7:Q8"/>
    <mergeCell ref="R7:R8"/>
    <mergeCell ref="U7:U8"/>
    <mergeCell ref="V7:W7"/>
    <mergeCell ref="M6:R6"/>
    <mergeCell ref="S6:S8"/>
    <mergeCell ref="T6:T8"/>
    <mergeCell ref="U6:Z6"/>
    <mergeCell ref="E7:E8"/>
    <mergeCell ref="A5:A8"/>
    <mergeCell ref="B5:B8"/>
    <mergeCell ref="C5:J5"/>
    <mergeCell ref="C6:C8"/>
    <mergeCell ref="D6:D8"/>
    <mergeCell ref="E6:J6"/>
    <mergeCell ref="K6:K8"/>
    <mergeCell ref="L6:L8"/>
    <mergeCell ref="F7:G7"/>
    <mergeCell ref="H7:H8"/>
    <mergeCell ref="I7:I8"/>
    <mergeCell ref="J7:J8"/>
    <mergeCell ref="X4:Z4"/>
    <mergeCell ref="K5:R5"/>
    <mergeCell ref="S5:Z5"/>
    <mergeCell ref="M7:M8"/>
    <mergeCell ref="X7:X8"/>
    <mergeCell ref="Y7:Y8"/>
    <mergeCell ref="Z7:Z8"/>
  </mergeCells>
  <pageMargins left="0.2" right="0" top="0.75" bottom="0.75" header="0.3" footer="0.3"/>
  <pageSetup paperSize="9" scale="5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
  <sheetViews>
    <sheetView workbookViewId="0"/>
  </sheetViews>
  <sheetFormatPr defaultRowHeight="15.6" x14ac:dyDescent="0.3"/>
  <sheetData/>
  <pageMargins left="0.7" right="0.7" top="0.75" bottom="0.75" header="0.3" footer="0.3"/>
</worksheet>
</file>

<file path=xl/worksheets/sheet2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sheetPr>
  <dimension ref="A1:Z9"/>
  <sheetViews>
    <sheetView view="pageBreakPreview" zoomScale="60" zoomScaleNormal="100" workbookViewId="0">
      <selection activeCell="I11" sqref="I11"/>
    </sheetView>
  </sheetViews>
  <sheetFormatPr defaultColWidth="9" defaultRowHeight="15.6" x14ac:dyDescent="0.3"/>
  <cols>
    <col min="1" max="1" width="4.5" style="2" customWidth="1"/>
    <col min="2" max="2" width="20" style="2" customWidth="1"/>
    <col min="3" max="3" width="18.5" style="2" customWidth="1"/>
    <col min="4" max="4" width="15.3984375" style="2" customWidth="1"/>
    <col min="5" max="5" width="20.69921875" style="2" customWidth="1"/>
    <col min="6" max="6" width="14.09765625" style="2" customWidth="1"/>
    <col min="7" max="7" width="17" style="2" customWidth="1"/>
    <col min="8" max="8" width="15.5" style="2" customWidth="1"/>
    <col min="9" max="9" width="14.69921875" style="2" bestFit="1" customWidth="1"/>
    <col min="10" max="10" width="16.09765625" style="69" customWidth="1"/>
    <col min="11" max="16384" width="9" style="2"/>
  </cols>
  <sheetData>
    <row r="1" spans="1:26" x14ac:dyDescent="0.3">
      <c r="H1" s="3" t="s">
        <v>111</v>
      </c>
    </row>
    <row r="2" spans="1:26" x14ac:dyDescent="0.3">
      <c r="A2" s="401" t="s">
        <v>524</v>
      </c>
      <c r="B2" s="401"/>
      <c r="C2" s="401"/>
      <c r="D2" s="401"/>
      <c r="E2" s="401"/>
      <c r="F2" s="401"/>
      <c r="G2" s="401"/>
      <c r="H2" s="401"/>
    </row>
    <row r="3" spans="1:26" x14ac:dyDescent="0.3">
      <c r="A3" s="402" t="s">
        <v>632</v>
      </c>
      <c r="B3" s="402"/>
      <c r="C3" s="402"/>
      <c r="D3" s="402"/>
      <c r="E3" s="402"/>
      <c r="F3" s="402"/>
      <c r="G3" s="402"/>
      <c r="H3" s="402"/>
      <c r="I3" s="262"/>
      <c r="J3" s="262"/>
      <c r="K3" s="262"/>
      <c r="L3" s="262"/>
      <c r="M3" s="262"/>
      <c r="N3" s="262"/>
      <c r="O3" s="262"/>
      <c r="P3" s="262"/>
      <c r="Q3" s="262"/>
      <c r="R3" s="262"/>
      <c r="S3" s="262"/>
      <c r="T3" s="262"/>
      <c r="U3" s="262"/>
      <c r="V3" s="262"/>
      <c r="W3" s="262"/>
      <c r="X3" s="262"/>
      <c r="Y3" s="262"/>
      <c r="Z3" s="262"/>
    </row>
    <row r="4" spans="1:26" x14ac:dyDescent="0.3">
      <c r="H4" s="4" t="s">
        <v>551</v>
      </c>
    </row>
    <row r="5" spans="1:26" x14ac:dyDescent="0.3">
      <c r="A5" s="522" t="s">
        <v>1</v>
      </c>
      <c r="B5" s="522" t="s">
        <v>85</v>
      </c>
      <c r="C5" s="522" t="s">
        <v>112</v>
      </c>
      <c r="D5" s="522" t="s">
        <v>89</v>
      </c>
      <c r="E5" s="522"/>
      <c r="F5" s="522"/>
      <c r="G5" s="522"/>
      <c r="H5" s="522"/>
    </row>
    <row r="6" spans="1:26" ht="90" customHeight="1" x14ac:dyDescent="0.3">
      <c r="A6" s="522"/>
      <c r="B6" s="522"/>
      <c r="C6" s="522"/>
      <c r="D6" s="256" t="s">
        <v>113</v>
      </c>
      <c r="E6" s="256" t="s">
        <v>194</v>
      </c>
      <c r="F6" s="256" t="s">
        <v>114</v>
      </c>
      <c r="G6" s="256" t="s">
        <v>23</v>
      </c>
      <c r="H6" s="256" t="s">
        <v>115</v>
      </c>
    </row>
    <row r="7" spans="1:26" x14ac:dyDescent="0.3">
      <c r="A7" s="256" t="s">
        <v>7</v>
      </c>
      <c r="B7" s="256" t="s">
        <v>8</v>
      </c>
      <c r="C7" s="256">
        <v>1</v>
      </c>
      <c r="D7" s="256">
        <v>2</v>
      </c>
      <c r="E7" s="256">
        <v>3</v>
      </c>
      <c r="F7" s="256">
        <v>4</v>
      </c>
      <c r="G7" s="256">
        <v>5</v>
      </c>
      <c r="H7" s="256">
        <v>6</v>
      </c>
    </row>
    <row r="8" spans="1:26" ht="27.6" customHeight="1" x14ac:dyDescent="0.3">
      <c r="A8" s="256"/>
      <c r="B8" s="21" t="s">
        <v>87</v>
      </c>
      <c r="C8" s="265">
        <f>+D8+E8+F8+G8+H8</f>
        <v>77570713.388999999</v>
      </c>
      <c r="D8" s="265">
        <f>+SUM(D9:D9)</f>
        <v>59.75</v>
      </c>
      <c r="E8" s="265">
        <f>+SUM(E9:E9)</f>
        <v>72594699.054000005</v>
      </c>
      <c r="F8" s="70">
        <f>+SUM(F9:F9)</f>
        <v>0</v>
      </c>
      <c r="G8" s="265">
        <f>+SUM(G9:G9)</f>
        <v>4896890.7699999996</v>
      </c>
      <c r="H8" s="265">
        <f>+SUM(H9:H9)</f>
        <v>79063.815000000002</v>
      </c>
    </row>
    <row r="9" spans="1:26" ht="29.4" customHeight="1" x14ac:dyDescent="0.3">
      <c r="A9" s="18">
        <v>1</v>
      </c>
      <c r="B9" s="33" t="s">
        <v>569</v>
      </c>
      <c r="C9" s="267">
        <f>D9+E9+G9+H9</f>
        <v>77570713.388999999</v>
      </c>
      <c r="D9" s="264">
        <v>59.75</v>
      </c>
      <c r="E9" s="152">
        <v>72594699.054000005</v>
      </c>
      <c r="F9" s="22"/>
      <c r="G9" s="139">
        <v>4896890.7699999996</v>
      </c>
      <c r="H9" s="266">
        <v>79063.815000000002</v>
      </c>
      <c r="I9" s="69"/>
    </row>
  </sheetData>
  <mergeCells count="6">
    <mergeCell ref="A2:H2"/>
    <mergeCell ref="A3:H3"/>
    <mergeCell ref="A5:A6"/>
    <mergeCell ref="B5:B6"/>
    <mergeCell ref="C5:C6"/>
    <mergeCell ref="D5:H5"/>
  </mergeCells>
  <pageMargins left="0.7" right="0.7" top="0.75" bottom="0.75" header="0.3" footer="0.3"/>
  <pageSetup paperSize="9" scale="95" orientation="landscape" r:id="rId1"/>
</worksheet>
</file>

<file path=xl/worksheets/sheet2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AL32"/>
  <sheetViews>
    <sheetView view="pageBreakPreview" zoomScale="60" zoomScaleNormal="100" workbookViewId="0">
      <selection activeCell="M9" sqref="M9"/>
    </sheetView>
  </sheetViews>
  <sheetFormatPr defaultRowHeight="13.8" x14ac:dyDescent="0.25"/>
  <cols>
    <col min="1" max="1" width="3.19921875" style="316" customWidth="1"/>
    <col min="2" max="2" width="18.296875" style="316" customWidth="1"/>
    <col min="3" max="3" width="12" style="316" customWidth="1"/>
    <col min="4" max="4" width="11.09765625" style="316" customWidth="1"/>
    <col min="5" max="5" width="10.296875" style="316" customWidth="1"/>
    <col min="6" max="6" width="8.796875" style="316" customWidth="1"/>
    <col min="7" max="7" width="4.19921875" style="316" customWidth="1"/>
    <col min="8" max="8" width="7.5" style="316" customWidth="1"/>
    <col min="9" max="9" width="11.3984375" style="316" customWidth="1"/>
    <col min="10" max="10" width="9.3984375" style="316" customWidth="1"/>
    <col min="11" max="11" width="6.59765625" style="316" customWidth="1"/>
    <col min="12" max="12" width="11.3984375" style="316" customWidth="1"/>
    <col min="13" max="13" width="10.59765625" style="316" customWidth="1"/>
    <col min="14" max="14" width="10.5" style="316" customWidth="1"/>
    <col min="15" max="15" width="9.796875" style="316" customWidth="1"/>
    <col min="16" max="16" width="9.5" style="316" customWidth="1"/>
    <col min="17" max="17" width="10.19921875" style="316" customWidth="1"/>
    <col min="18" max="18" width="8.69921875" style="316" customWidth="1"/>
    <col min="19" max="19" width="5.8984375" style="316" customWidth="1"/>
    <col min="20" max="20" width="8.19921875" style="316" customWidth="1"/>
    <col min="21" max="21" width="8.5" style="316" customWidth="1"/>
    <col min="22" max="22" width="10.09765625" style="316" customWidth="1"/>
    <col min="23" max="23" width="5.09765625" style="316" customWidth="1"/>
    <col min="24" max="24" width="9.5" style="316" customWidth="1"/>
    <col min="25" max="25" width="9.09765625" style="316" customWidth="1"/>
    <col min="26" max="26" width="12.09765625" style="316" customWidth="1"/>
    <col min="27" max="27" width="6.5" style="316" customWidth="1"/>
    <col min="28" max="28" width="7.09765625" style="316" customWidth="1"/>
    <col min="29" max="29" width="8" style="316" customWidth="1"/>
    <col min="30" max="31" width="5.8984375" style="316" customWidth="1"/>
    <col min="32" max="32" width="6.69921875" style="316" customWidth="1"/>
    <col min="33" max="33" width="6.09765625" style="316" customWidth="1"/>
    <col min="34" max="34" width="6.69921875" style="316" customWidth="1"/>
    <col min="35" max="35" width="6.09765625" style="316" customWidth="1"/>
    <col min="36" max="36" width="7" style="316" customWidth="1"/>
    <col min="37" max="37" width="6.8984375" style="316" customWidth="1"/>
    <col min="38" max="38" width="7.296875" style="316" customWidth="1"/>
    <col min="39" max="39" width="5.296875" style="316" customWidth="1"/>
    <col min="40" max="40" width="1.69921875" style="316" customWidth="1"/>
    <col min="41" max="16384" width="8.796875" style="316"/>
  </cols>
  <sheetData>
    <row r="1" spans="1:38" ht="15.6" customHeight="1" x14ac:dyDescent="0.25"/>
    <row r="2" spans="1:38" ht="14.4" customHeight="1" x14ac:dyDescent="0.25">
      <c r="A2" s="512" t="s">
        <v>631</v>
      </c>
      <c r="B2" s="512"/>
      <c r="C2" s="512"/>
      <c r="D2" s="512"/>
      <c r="E2" s="317"/>
      <c r="AG2" s="512" t="s">
        <v>616</v>
      </c>
      <c r="AH2" s="524"/>
      <c r="AI2" s="524"/>
      <c r="AJ2" s="524"/>
      <c r="AK2" s="524"/>
      <c r="AL2" s="524"/>
    </row>
    <row r="3" spans="1:38" ht="49.95" customHeight="1" x14ac:dyDescent="0.25">
      <c r="A3" s="558" t="s">
        <v>610</v>
      </c>
      <c r="B3" s="560"/>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row>
    <row r="4" spans="1:38" s="396" customFormat="1" ht="33" customHeight="1" x14ac:dyDescent="0.25">
      <c r="A4" s="559" t="s">
        <v>632</v>
      </c>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row>
    <row r="5" spans="1:38" ht="18.600000000000001" customHeight="1" x14ac:dyDescent="0.25">
      <c r="AJ5" s="530" t="s">
        <v>617</v>
      </c>
      <c r="AK5" s="530"/>
      <c r="AL5" s="530"/>
    </row>
    <row r="6" spans="1:38" s="246" customFormat="1" ht="19.2" customHeight="1" x14ac:dyDescent="0.3">
      <c r="A6" s="263" t="s">
        <v>133</v>
      </c>
      <c r="B6" s="263" t="s">
        <v>133</v>
      </c>
      <c r="C6" s="525" t="s">
        <v>2</v>
      </c>
      <c r="D6" s="526"/>
      <c r="E6" s="526"/>
      <c r="F6" s="526"/>
      <c r="G6" s="526"/>
      <c r="H6" s="526"/>
      <c r="I6" s="526"/>
      <c r="J6" s="526"/>
      <c r="K6" s="526"/>
      <c r="L6" s="526"/>
      <c r="M6" s="526"/>
      <c r="N6" s="527"/>
      <c r="O6" s="525" t="s">
        <v>3</v>
      </c>
      <c r="P6" s="526"/>
      <c r="Q6" s="526"/>
      <c r="R6" s="526"/>
      <c r="S6" s="526"/>
      <c r="T6" s="526"/>
      <c r="U6" s="526"/>
      <c r="V6" s="526"/>
      <c r="W6" s="526"/>
      <c r="X6" s="526"/>
      <c r="Y6" s="526"/>
      <c r="Z6" s="527"/>
      <c r="AA6" s="525" t="s">
        <v>4</v>
      </c>
      <c r="AB6" s="526"/>
      <c r="AC6" s="526"/>
      <c r="AD6" s="526"/>
      <c r="AE6" s="526"/>
      <c r="AF6" s="526"/>
      <c r="AG6" s="526"/>
      <c r="AH6" s="526"/>
      <c r="AI6" s="526"/>
      <c r="AJ6" s="526"/>
      <c r="AK6" s="526"/>
      <c r="AL6" s="527"/>
    </row>
    <row r="7" spans="1:38" s="246" customFormat="1" ht="18" customHeight="1" x14ac:dyDescent="0.3">
      <c r="A7" s="293" t="s">
        <v>1</v>
      </c>
      <c r="B7" s="293" t="s">
        <v>157</v>
      </c>
      <c r="C7" s="263" t="s">
        <v>133</v>
      </c>
      <c r="D7" s="528" t="s">
        <v>89</v>
      </c>
      <c r="E7" s="480"/>
      <c r="F7" s="528" t="s">
        <v>525</v>
      </c>
      <c r="G7" s="529"/>
      <c r="H7" s="480"/>
      <c r="I7" s="528" t="s">
        <v>526</v>
      </c>
      <c r="J7" s="529"/>
      <c r="K7" s="480"/>
      <c r="L7" s="528" t="s">
        <v>527</v>
      </c>
      <c r="M7" s="529"/>
      <c r="N7" s="480"/>
      <c r="O7" s="263" t="s">
        <v>133</v>
      </c>
      <c r="P7" s="525" t="s">
        <v>89</v>
      </c>
      <c r="Q7" s="527"/>
      <c r="R7" s="528" t="s">
        <v>525</v>
      </c>
      <c r="S7" s="529"/>
      <c r="T7" s="480"/>
      <c r="U7" s="528" t="s">
        <v>528</v>
      </c>
      <c r="V7" s="529"/>
      <c r="W7" s="480"/>
      <c r="X7" s="528" t="s">
        <v>527</v>
      </c>
      <c r="Y7" s="529"/>
      <c r="Z7" s="480"/>
      <c r="AA7" s="263" t="s">
        <v>133</v>
      </c>
      <c r="AB7" s="528" t="s">
        <v>89</v>
      </c>
      <c r="AC7" s="480"/>
      <c r="AD7" s="528" t="s">
        <v>525</v>
      </c>
      <c r="AE7" s="529"/>
      <c r="AF7" s="480"/>
      <c r="AG7" s="528" t="s">
        <v>528</v>
      </c>
      <c r="AH7" s="529"/>
      <c r="AI7" s="480"/>
      <c r="AJ7" s="528" t="s">
        <v>527</v>
      </c>
      <c r="AK7" s="529"/>
      <c r="AL7" s="480"/>
    </row>
    <row r="8" spans="1:38" s="246" customFormat="1" ht="34.799999999999997" customHeight="1" x14ac:dyDescent="0.3">
      <c r="A8" s="293" t="s">
        <v>133</v>
      </c>
      <c r="B8" s="293" t="s">
        <v>133</v>
      </c>
      <c r="C8" s="293" t="s">
        <v>86</v>
      </c>
      <c r="D8" s="293" t="s">
        <v>529</v>
      </c>
      <c r="E8" s="293" t="s">
        <v>331</v>
      </c>
      <c r="F8" s="293" t="s">
        <v>86</v>
      </c>
      <c r="G8" s="263" t="s">
        <v>529</v>
      </c>
      <c r="H8" s="263" t="s">
        <v>530</v>
      </c>
      <c r="I8" s="293" t="s">
        <v>86</v>
      </c>
      <c r="J8" s="293" t="s">
        <v>529</v>
      </c>
      <c r="K8" s="293" t="s">
        <v>530</v>
      </c>
      <c r="L8" s="293" t="s">
        <v>86</v>
      </c>
      <c r="M8" s="293" t="s">
        <v>529</v>
      </c>
      <c r="N8" s="293" t="s">
        <v>530</v>
      </c>
      <c r="O8" s="293" t="s">
        <v>86</v>
      </c>
      <c r="P8" s="263" t="s">
        <v>531</v>
      </c>
      <c r="Q8" s="263" t="s">
        <v>532</v>
      </c>
      <c r="R8" s="293" t="s">
        <v>86</v>
      </c>
      <c r="S8" s="293" t="s">
        <v>529</v>
      </c>
      <c r="T8" s="293" t="s">
        <v>530</v>
      </c>
      <c r="U8" s="293" t="s">
        <v>86</v>
      </c>
      <c r="V8" s="293" t="s">
        <v>529</v>
      </c>
      <c r="W8" s="293" t="s">
        <v>530</v>
      </c>
      <c r="X8" s="293" t="s">
        <v>86</v>
      </c>
      <c r="Y8" s="293" t="s">
        <v>529</v>
      </c>
      <c r="Z8" s="293" t="s">
        <v>530</v>
      </c>
      <c r="AA8" s="293" t="s">
        <v>86</v>
      </c>
      <c r="AB8" s="293" t="s">
        <v>529</v>
      </c>
      <c r="AC8" s="293" t="s">
        <v>530</v>
      </c>
      <c r="AD8" s="293" t="s">
        <v>86</v>
      </c>
      <c r="AE8" s="293" t="s">
        <v>529</v>
      </c>
      <c r="AF8" s="293" t="s">
        <v>530</v>
      </c>
      <c r="AG8" s="293" t="s">
        <v>86</v>
      </c>
      <c r="AH8" s="293" t="s">
        <v>529</v>
      </c>
      <c r="AI8" s="293" t="s">
        <v>530</v>
      </c>
      <c r="AJ8" s="293" t="s">
        <v>86</v>
      </c>
      <c r="AK8" s="293" t="s">
        <v>529</v>
      </c>
      <c r="AL8" s="293" t="s">
        <v>530</v>
      </c>
    </row>
    <row r="9" spans="1:38" s="246" customFormat="1" ht="34.799999999999997" customHeight="1" x14ac:dyDescent="0.3">
      <c r="A9" s="293" t="s">
        <v>133</v>
      </c>
      <c r="B9" s="293" t="s">
        <v>133</v>
      </c>
      <c r="C9" s="293" t="s">
        <v>133</v>
      </c>
      <c r="D9" s="293" t="s">
        <v>513</v>
      </c>
      <c r="E9" s="293" t="s">
        <v>533</v>
      </c>
      <c r="F9" s="293" t="s">
        <v>133</v>
      </c>
      <c r="G9" s="293" t="s">
        <v>513</v>
      </c>
      <c r="H9" s="293" t="s">
        <v>534</v>
      </c>
      <c r="I9" s="293" t="s">
        <v>133</v>
      </c>
      <c r="J9" s="293" t="s">
        <v>513</v>
      </c>
      <c r="K9" s="293" t="s">
        <v>534</v>
      </c>
      <c r="L9" s="293" t="s">
        <v>133</v>
      </c>
      <c r="M9" s="293" t="s">
        <v>513</v>
      </c>
      <c r="N9" s="293" t="s">
        <v>534</v>
      </c>
      <c r="O9" s="293" t="s">
        <v>133</v>
      </c>
      <c r="P9" s="293" t="s">
        <v>513</v>
      </c>
      <c r="Q9" s="293" t="s">
        <v>534</v>
      </c>
      <c r="R9" s="293" t="s">
        <v>133</v>
      </c>
      <c r="S9" s="293" t="s">
        <v>535</v>
      </c>
      <c r="T9" s="293" t="s">
        <v>534</v>
      </c>
      <c r="U9" s="293" t="s">
        <v>133</v>
      </c>
      <c r="V9" s="293" t="s">
        <v>535</v>
      </c>
      <c r="W9" s="293" t="s">
        <v>534</v>
      </c>
      <c r="X9" s="293" t="s">
        <v>133</v>
      </c>
      <c r="Y9" s="293" t="s">
        <v>535</v>
      </c>
      <c r="Z9" s="293" t="s">
        <v>534</v>
      </c>
      <c r="AA9" s="293" t="s">
        <v>133</v>
      </c>
      <c r="AB9" s="293" t="s">
        <v>535</v>
      </c>
      <c r="AC9" s="293" t="s">
        <v>534</v>
      </c>
      <c r="AD9" s="293" t="s">
        <v>133</v>
      </c>
      <c r="AE9" s="293" t="s">
        <v>535</v>
      </c>
      <c r="AF9" s="293" t="s">
        <v>534</v>
      </c>
      <c r="AG9" s="293" t="s">
        <v>133</v>
      </c>
      <c r="AH9" s="293" t="s">
        <v>535</v>
      </c>
      <c r="AI9" s="293" t="s">
        <v>534</v>
      </c>
      <c r="AJ9" s="293" t="s">
        <v>133</v>
      </c>
      <c r="AK9" s="293" t="s">
        <v>535</v>
      </c>
      <c r="AL9" s="293" t="s">
        <v>534</v>
      </c>
    </row>
    <row r="10" spans="1:38" x14ac:dyDescent="0.25">
      <c r="A10" s="315" t="s">
        <v>7</v>
      </c>
      <c r="B10" s="315" t="s">
        <v>8</v>
      </c>
      <c r="C10" s="315" t="s">
        <v>125</v>
      </c>
      <c r="D10" s="315" t="s">
        <v>127</v>
      </c>
      <c r="E10" s="315" t="s">
        <v>128</v>
      </c>
      <c r="F10" s="315" t="s">
        <v>129</v>
      </c>
      <c r="G10" s="315" t="s">
        <v>130</v>
      </c>
      <c r="H10" s="315" t="s">
        <v>131</v>
      </c>
      <c r="I10" s="315" t="s">
        <v>138</v>
      </c>
      <c r="J10" s="315" t="s">
        <v>139</v>
      </c>
      <c r="K10" s="315" t="s">
        <v>140</v>
      </c>
      <c r="L10" s="315" t="s">
        <v>141</v>
      </c>
      <c r="M10" s="315" t="s">
        <v>142</v>
      </c>
      <c r="N10" s="315" t="s">
        <v>143</v>
      </c>
      <c r="O10" s="315" t="s">
        <v>144</v>
      </c>
      <c r="P10" s="315" t="s">
        <v>145</v>
      </c>
      <c r="Q10" s="315" t="s">
        <v>148</v>
      </c>
      <c r="R10" s="315" t="s">
        <v>149</v>
      </c>
      <c r="S10" s="315" t="s">
        <v>150</v>
      </c>
      <c r="T10" s="315" t="s">
        <v>151</v>
      </c>
      <c r="U10" s="315" t="s">
        <v>152</v>
      </c>
      <c r="V10" s="315" t="s">
        <v>153</v>
      </c>
      <c r="W10" s="315" t="s">
        <v>160</v>
      </c>
      <c r="X10" s="315" t="s">
        <v>161</v>
      </c>
      <c r="Y10" s="315" t="s">
        <v>536</v>
      </c>
      <c r="Z10" s="315" t="s">
        <v>537</v>
      </c>
      <c r="AA10" s="315" t="s">
        <v>538</v>
      </c>
      <c r="AB10" s="315" t="s">
        <v>539</v>
      </c>
      <c r="AC10" s="315" t="s">
        <v>540</v>
      </c>
      <c r="AD10" s="315" t="s">
        <v>541</v>
      </c>
      <c r="AE10" s="315" t="s">
        <v>542</v>
      </c>
      <c r="AF10" s="315" t="s">
        <v>543</v>
      </c>
      <c r="AG10" s="315" t="s">
        <v>544</v>
      </c>
      <c r="AH10" s="315" t="s">
        <v>545</v>
      </c>
      <c r="AI10" s="315" t="s">
        <v>546</v>
      </c>
      <c r="AJ10" s="315" t="s">
        <v>547</v>
      </c>
      <c r="AK10" s="315" t="s">
        <v>548</v>
      </c>
      <c r="AL10" s="315" t="s">
        <v>549</v>
      </c>
    </row>
    <row r="11" spans="1:38" s="317" customFormat="1" ht="16.2" customHeight="1" x14ac:dyDescent="0.25">
      <c r="A11" s="318"/>
      <c r="B11" s="318" t="s">
        <v>86</v>
      </c>
      <c r="C11" s="319">
        <v>20041642</v>
      </c>
      <c r="D11" s="319">
        <v>5804261</v>
      </c>
      <c r="E11" s="319">
        <v>14237381</v>
      </c>
      <c r="F11" s="319">
        <v>162992</v>
      </c>
      <c r="G11" s="319">
        <v>0</v>
      </c>
      <c r="H11" s="319">
        <v>162992</v>
      </c>
      <c r="I11" s="319">
        <v>2912261</v>
      </c>
      <c r="J11" s="319">
        <v>2912261</v>
      </c>
      <c r="K11" s="319">
        <v>0</v>
      </c>
      <c r="L11" s="319">
        <v>16966389</v>
      </c>
      <c r="M11" s="319">
        <v>2892000</v>
      </c>
      <c r="N11" s="319">
        <v>14074389</v>
      </c>
      <c r="O11" s="319">
        <v>15545297</v>
      </c>
      <c r="P11" s="319">
        <v>4726122</v>
      </c>
      <c r="Q11" s="319">
        <v>10819175</v>
      </c>
      <c r="R11" s="319">
        <v>138298</v>
      </c>
      <c r="S11" s="319">
        <v>0</v>
      </c>
      <c r="T11" s="319">
        <v>138298</v>
      </c>
      <c r="U11" s="319">
        <v>2851489</v>
      </c>
      <c r="V11" s="319">
        <v>2851489</v>
      </c>
      <c r="W11" s="319">
        <v>0</v>
      </c>
      <c r="X11" s="319">
        <v>12555510</v>
      </c>
      <c r="Y11" s="319">
        <v>1874633</v>
      </c>
      <c r="Z11" s="319">
        <v>10680877</v>
      </c>
      <c r="AA11" s="320" t="s">
        <v>599</v>
      </c>
      <c r="AB11" s="320" t="s">
        <v>600</v>
      </c>
      <c r="AC11" s="320" t="s">
        <v>601</v>
      </c>
      <c r="AD11" s="320" t="s">
        <v>602</v>
      </c>
      <c r="AE11" s="320" t="s">
        <v>133</v>
      </c>
      <c r="AF11" s="320" t="s">
        <v>602</v>
      </c>
      <c r="AG11" s="320" t="s">
        <v>603</v>
      </c>
      <c r="AH11" s="320" t="s">
        <v>603</v>
      </c>
      <c r="AI11" s="320" t="s">
        <v>133</v>
      </c>
      <c r="AJ11" s="320" t="s">
        <v>604</v>
      </c>
      <c r="AK11" s="320" t="s">
        <v>605</v>
      </c>
      <c r="AL11" s="320" t="s">
        <v>606</v>
      </c>
    </row>
    <row r="12" spans="1:38" s="317" customFormat="1" ht="16.2" customHeight="1" x14ac:dyDescent="0.25">
      <c r="A12" s="318" t="s">
        <v>12</v>
      </c>
      <c r="B12" s="318" t="s">
        <v>116</v>
      </c>
      <c r="C12" s="319">
        <v>20041642</v>
      </c>
      <c r="D12" s="319">
        <v>5804261</v>
      </c>
      <c r="E12" s="319">
        <v>14237381</v>
      </c>
      <c r="F12" s="319">
        <v>162992</v>
      </c>
      <c r="G12" s="319">
        <v>0</v>
      </c>
      <c r="H12" s="319">
        <v>162992</v>
      </c>
      <c r="I12" s="319">
        <v>2912261</v>
      </c>
      <c r="J12" s="319">
        <v>2912261</v>
      </c>
      <c r="K12" s="319">
        <v>0</v>
      </c>
      <c r="L12" s="319">
        <v>16966389</v>
      </c>
      <c r="M12" s="319">
        <v>2892000</v>
      </c>
      <c r="N12" s="319">
        <v>14074389</v>
      </c>
      <c r="O12" s="319">
        <v>15545297</v>
      </c>
      <c r="P12" s="319">
        <v>4726122</v>
      </c>
      <c r="Q12" s="319">
        <v>10819175</v>
      </c>
      <c r="R12" s="319">
        <v>138298</v>
      </c>
      <c r="S12" s="319">
        <v>0</v>
      </c>
      <c r="T12" s="319">
        <v>138298</v>
      </c>
      <c r="U12" s="319">
        <v>2851489</v>
      </c>
      <c r="V12" s="319">
        <v>2851489</v>
      </c>
      <c r="W12" s="319">
        <v>0</v>
      </c>
      <c r="X12" s="319">
        <v>12555510</v>
      </c>
      <c r="Y12" s="319">
        <v>1874633</v>
      </c>
      <c r="Z12" s="319">
        <v>10680877</v>
      </c>
      <c r="AA12" s="320" t="s">
        <v>599</v>
      </c>
      <c r="AB12" s="320" t="s">
        <v>600</v>
      </c>
      <c r="AC12" s="320" t="s">
        <v>601</v>
      </c>
      <c r="AD12" s="320" t="s">
        <v>602</v>
      </c>
      <c r="AE12" s="320" t="s">
        <v>133</v>
      </c>
      <c r="AF12" s="320" t="s">
        <v>602</v>
      </c>
      <c r="AG12" s="320" t="s">
        <v>603</v>
      </c>
      <c r="AH12" s="320" t="s">
        <v>603</v>
      </c>
      <c r="AI12" s="320" t="s">
        <v>133</v>
      </c>
      <c r="AJ12" s="320" t="s">
        <v>604</v>
      </c>
      <c r="AK12" s="320" t="s">
        <v>605</v>
      </c>
      <c r="AL12" s="320" t="s">
        <v>606</v>
      </c>
    </row>
    <row r="13" spans="1:38" s="317" customFormat="1" ht="33" customHeight="1" x14ac:dyDescent="0.25">
      <c r="A13" s="321">
        <v>1</v>
      </c>
      <c r="B13" s="321" t="s">
        <v>496</v>
      </c>
      <c r="C13" s="322">
        <v>3489490</v>
      </c>
      <c r="D13" s="322">
        <v>0</v>
      </c>
      <c r="E13" s="322">
        <v>3489490</v>
      </c>
      <c r="F13" s="322">
        <v>11996</v>
      </c>
      <c r="G13" s="322">
        <v>0</v>
      </c>
      <c r="H13" s="322">
        <v>11996</v>
      </c>
      <c r="I13" s="322">
        <v>0</v>
      </c>
      <c r="J13" s="322">
        <v>0</v>
      </c>
      <c r="K13" s="322">
        <v>0</v>
      </c>
      <c r="L13" s="322">
        <v>3477494</v>
      </c>
      <c r="M13" s="322">
        <v>0</v>
      </c>
      <c r="N13" s="322">
        <v>3477494</v>
      </c>
      <c r="O13" s="322">
        <v>0</v>
      </c>
      <c r="P13" s="322">
        <v>0</v>
      </c>
      <c r="Q13" s="322">
        <v>0</v>
      </c>
      <c r="R13" s="322">
        <v>0</v>
      </c>
      <c r="S13" s="322">
        <v>0</v>
      </c>
      <c r="T13" s="322">
        <v>0</v>
      </c>
      <c r="U13" s="322">
        <v>0</v>
      </c>
      <c r="V13" s="322">
        <v>0</v>
      </c>
      <c r="W13" s="322">
        <v>0</v>
      </c>
      <c r="X13" s="322">
        <v>0</v>
      </c>
      <c r="Y13" s="322">
        <v>0</v>
      </c>
      <c r="Z13" s="322">
        <v>0</v>
      </c>
      <c r="AA13" s="323" t="s">
        <v>574</v>
      </c>
      <c r="AB13" s="323" t="s">
        <v>133</v>
      </c>
      <c r="AC13" s="323" t="s">
        <v>574</v>
      </c>
      <c r="AD13" s="323" t="s">
        <v>574</v>
      </c>
      <c r="AE13" s="323" t="s">
        <v>133</v>
      </c>
      <c r="AF13" s="323" t="s">
        <v>574</v>
      </c>
      <c r="AG13" s="323" t="s">
        <v>133</v>
      </c>
      <c r="AH13" s="323" t="s">
        <v>133</v>
      </c>
      <c r="AI13" s="323" t="s">
        <v>133</v>
      </c>
      <c r="AJ13" s="323" t="s">
        <v>574</v>
      </c>
      <c r="AK13" s="323" t="s">
        <v>133</v>
      </c>
      <c r="AL13" s="323" t="s">
        <v>574</v>
      </c>
    </row>
    <row r="14" spans="1:38" s="317" customFormat="1" ht="29.4" customHeight="1" x14ac:dyDescent="0.25">
      <c r="A14" s="321">
        <v>2</v>
      </c>
      <c r="B14" s="321" t="s">
        <v>502</v>
      </c>
      <c r="C14" s="322">
        <v>3156100</v>
      </c>
      <c r="D14" s="322">
        <v>0</v>
      </c>
      <c r="E14" s="322">
        <v>3156100</v>
      </c>
      <c r="F14" s="322">
        <v>68300</v>
      </c>
      <c r="G14" s="322">
        <v>0</v>
      </c>
      <c r="H14" s="322">
        <v>68300</v>
      </c>
      <c r="I14" s="322">
        <v>0</v>
      </c>
      <c r="J14" s="322">
        <v>0</v>
      </c>
      <c r="K14" s="322">
        <v>0</v>
      </c>
      <c r="L14" s="322">
        <v>3087800</v>
      </c>
      <c r="M14" s="322">
        <v>0</v>
      </c>
      <c r="N14" s="322">
        <v>3087800</v>
      </c>
      <c r="O14" s="322">
        <v>3117801</v>
      </c>
      <c r="P14" s="322">
        <v>0</v>
      </c>
      <c r="Q14" s="322">
        <v>3117801</v>
      </c>
      <c r="R14" s="322">
        <v>67957</v>
      </c>
      <c r="S14" s="322">
        <v>0</v>
      </c>
      <c r="T14" s="322">
        <v>67957</v>
      </c>
      <c r="U14" s="322">
        <v>0</v>
      </c>
      <c r="V14" s="322">
        <v>0</v>
      </c>
      <c r="W14" s="322">
        <v>0</v>
      </c>
      <c r="X14" s="322">
        <v>3049844</v>
      </c>
      <c r="Y14" s="322">
        <v>0</v>
      </c>
      <c r="Z14" s="322">
        <v>3049844</v>
      </c>
      <c r="AA14" s="323" t="s">
        <v>582</v>
      </c>
      <c r="AB14" s="323" t="s">
        <v>133</v>
      </c>
      <c r="AC14" s="323" t="s">
        <v>582</v>
      </c>
      <c r="AD14" s="323" t="s">
        <v>607</v>
      </c>
      <c r="AE14" s="323" t="s">
        <v>133</v>
      </c>
      <c r="AF14" s="323" t="s">
        <v>607</v>
      </c>
      <c r="AG14" s="323" t="s">
        <v>133</v>
      </c>
      <c r="AH14" s="323" t="s">
        <v>133</v>
      </c>
      <c r="AI14" s="323" t="s">
        <v>133</v>
      </c>
      <c r="AJ14" s="323" t="s">
        <v>608</v>
      </c>
      <c r="AK14" s="323" t="s">
        <v>133</v>
      </c>
      <c r="AL14" s="323" t="s">
        <v>608</v>
      </c>
    </row>
    <row r="15" spans="1:38" s="317" customFormat="1" ht="25.2" customHeight="1" x14ac:dyDescent="0.25">
      <c r="A15" s="321">
        <v>3</v>
      </c>
      <c r="B15" s="321" t="s">
        <v>503</v>
      </c>
      <c r="C15" s="322">
        <v>1094190</v>
      </c>
      <c r="D15" s="322">
        <v>0</v>
      </c>
      <c r="E15" s="322">
        <v>1094190</v>
      </c>
      <c r="F15" s="322">
        <v>82696</v>
      </c>
      <c r="G15" s="322">
        <v>0</v>
      </c>
      <c r="H15" s="322">
        <v>82696</v>
      </c>
      <c r="I15" s="322">
        <v>0</v>
      </c>
      <c r="J15" s="322">
        <v>0</v>
      </c>
      <c r="K15" s="322">
        <v>0</v>
      </c>
      <c r="L15" s="322">
        <v>1011494</v>
      </c>
      <c r="M15" s="322">
        <v>0</v>
      </c>
      <c r="N15" s="322">
        <v>1011494</v>
      </c>
      <c r="O15" s="322">
        <v>930380</v>
      </c>
      <c r="P15" s="322">
        <v>0</v>
      </c>
      <c r="Q15" s="322">
        <v>930380</v>
      </c>
      <c r="R15" s="322">
        <v>70341</v>
      </c>
      <c r="S15" s="322">
        <v>0</v>
      </c>
      <c r="T15" s="322">
        <v>70341</v>
      </c>
      <c r="U15" s="322">
        <v>0</v>
      </c>
      <c r="V15" s="322">
        <v>0</v>
      </c>
      <c r="W15" s="322">
        <v>0</v>
      </c>
      <c r="X15" s="322">
        <v>860038</v>
      </c>
      <c r="Y15" s="322">
        <v>0</v>
      </c>
      <c r="Z15" s="322">
        <v>860038</v>
      </c>
      <c r="AA15" s="323" t="s">
        <v>585</v>
      </c>
      <c r="AB15" s="323" t="s">
        <v>133</v>
      </c>
      <c r="AC15" s="323" t="s">
        <v>585</v>
      </c>
      <c r="AD15" s="323" t="s">
        <v>609</v>
      </c>
      <c r="AE15" s="323" t="s">
        <v>133</v>
      </c>
      <c r="AF15" s="323" t="s">
        <v>609</v>
      </c>
      <c r="AG15" s="323" t="s">
        <v>133</v>
      </c>
      <c r="AH15" s="323" t="s">
        <v>133</v>
      </c>
      <c r="AI15" s="323" t="s">
        <v>133</v>
      </c>
      <c r="AJ15" s="323" t="s">
        <v>585</v>
      </c>
      <c r="AK15" s="323" t="s">
        <v>133</v>
      </c>
      <c r="AL15" s="323" t="s">
        <v>585</v>
      </c>
    </row>
    <row r="16" spans="1:38" s="317" customFormat="1" ht="25.2" customHeight="1" x14ac:dyDescent="0.25">
      <c r="A16" s="321">
        <v>4</v>
      </c>
      <c r="B16" s="321" t="s">
        <v>505</v>
      </c>
      <c r="C16" s="322">
        <v>117300</v>
      </c>
      <c r="D16" s="322">
        <v>0</v>
      </c>
      <c r="E16" s="322">
        <v>117300</v>
      </c>
      <c r="F16" s="322">
        <v>0</v>
      </c>
      <c r="G16" s="322">
        <v>0</v>
      </c>
      <c r="H16" s="322">
        <v>0</v>
      </c>
      <c r="I16" s="322">
        <v>0</v>
      </c>
      <c r="J16" s="322">
        <v>0</v>
      </c>
      <c r="K16" s="322">
        <v>0</v>
      </c>
      <c r="L16" s="322">
        <v>117300</v>
      </c>
      <c r="M16" s="322">
        <v>0</v>
      </c>
      <c r="N16" s="322">
        <v>117300</v>
      </c>
      <c r="O16" s="322">
        <v>117300</v>
      </c>
      <c r="P16" s="322">
        <v>0</v>
      </c>
      <c r="Q16" s="322">
        <v>117300</v>
      </c>
      <c r="R16" s="322">
        <v>0</v>
      </c>
      <c r="S16" s="322">
        <v>0</v>
      </c>
      <c r="T16" s="322">
        <v>0</v>
      </c>
      <c r="U16" s="322">
        <v>0</v>
      </c>
      <c r="V16" s="322">
        <v>0</v>
      </c>
      <c r="W16" s="322">
        <v>0</v>
      </c>
      <c r="X16" s="322">
        <v>117300</v>
      </c>
      <c r="Y16" s="322">
        <v>0</v>
      </c>
      <c r="Z16" s="322">
        <v>117300</v>
      </c>
      <c r="AA16" s="323" t="s">
        <v>578</v>
      </c>
      <c r="AB16" s="323" t="s">
        <v>133</v>
      </c>
      <c r="AC16" s="323" t="s">
        <v>578</v>
      </c>
      <c r="AD16" s="323" t="s">
        <v>133</v>
      </c>
      <c r="AE16" s="323" t="s">
        <v>133</v>
      </c>
      <c r="AF16" s="323" t="s">
        <v>133</v>
      </c>
      <c r="AG16" s="323" t="s">
        <v>133</v>
      </c>
      <c r="AH16" s="323" t="s">
        <v>133</v>
      </c>
      <c r="AI16" s="323" t="s">
        <v>133</v>
      </c>
      <c r="AJ16" s="323" t="s">
        <v>578</v>
      </c>
      <c r="AK16" s="323" t="s">
        <v>133</v>
      </c>
      <c r="AL16" s="323" t="s">
        <v>578</v>
      </c>
    </row>
    <row r="17" spans="1:38" s="317" customFormat="1" ht="25.2" customHeight="1" x14ac:dyDescent="0.25">
      <c r="A17" s="321">
        <v>5</v>
      </c>
      <c r="B17" s="321" t="s">
        <v>507</v>
      </c>
      <c r="C17" s="322">
        <v>6380300</v>
      </c>
      <c r="D17" s="322">
        <v>0</v>
      </c>
      <c r="E17" s="322">
        <v>6380300</v>
      </c>
      <c r="F17" s="322">
        <v>0</v>
      </c>
      <c r="G17" s="322">
        <v>0</v>
      </c>
      <c r="H17" s="322">
        <v>0</v>
      </c>
      <c r="I17" s="322">
        <v>0</v>
      </c>
      <c r="J17" s="322">
        <v>0</v>
      </c>
      <c r="K17" s="322">
        <v>0</v>
      </c>
      <c r="L17" s="322">
        <v>6380300</v>
      </c>
      <c r="M17" s="322">
        <v>0</v>
      </c>
      <c r="N17" s="322">
        <v>6380300</v>
      </c>
      <c r="O17" s="322">
        <v>5517250</v>
      </c>
      <c r="P17" s="322">
        <v>0</v>
      </c>
      <c r="Q17" s="322">
        <v>5517250</v>
      </c>
      <c r="R17" s="322">
        <v>0</v>
      </c>
      <c r="S17" s="322">
        <v>0</v>
      </c>
      <c r="T17" s="322">
        <v>0</v>
      </c>
      <c r="U17" s="322">
        <v>0</v>
      </c>
      <c r="V17" s="322">
        <v>0</v>
      </c>
      <c r="W17" s="322">
        <v>0</v>
      </c>
      <c r="X17" s="322">
        <v>5517250</v>
      </c>
      <c r="Y17" s="322">
        <v>0</v>
      </c>
      <c r="Z17" s="322">
        <v>5517250</v>
      </c>
      <c r="AA17" s="323" t="s">
        <v>592</v>
      </c>
      <c r="AB17" s="323" t="s">
        <v>133</v>
      </c>
      <c r="AC17" s="323" t="s">
        <v>592</v>
      </c>
      <c r="AD17" s="323" t="s">
        <v>133</v>
      </c>
      <c r="AE17" s="323" t="s">
        <v>133</v>
      </c>
      <c r="AF17" s="323" t="s">
        <v>133</v>
      </c>
      <c r="AG17" s="323" t="s">
        <v>133</v>
      </c>
      <c r="AH17" s="323" t="s">
        <v>133</v>
      </c>
      <c r="AI17" s="323" t="s">
        <v>133</v>
      </c>
      <c r="AJ17" s="323" t="s">
        <v>592</v>
      </c>
      <c r="AK17" s="323" t="s">
        <v>133</v>
      </c>
      <c r="AL17" s="323" t="s">
        <v>592</v>
      </c>
    </row>
    <row r="18" spans="1:38" s="317" customFormat="1" ht="25.2" customHeight="1" x14ac:dyDescent="0.25">
      <c r="A18" s="321">
        <v>6</v>
      </c>
      <c r="B18" s="321" t="s">
        <v>521</v>
      </c>
      <c r="C18" s="322">
        <v>0</v>
      </c>
      <c r="D18" s="322">
        <v>0</v>
      </c>
      <c r="E18" s="322">
        <v>0</v>
      </c>
      <c r="F18" s="322">
        <v>0</v>
      </c>
      <c r="G18" s="322">
        <v>0</v>
      </c>
      <c r="H18" s="322">
        <v>0</v>
      </c>
      <c r="I18" s="322">
        <v>0</v>
      </c>
      <c r="J18" s="322">
        <v>0</v>
      </c>
      <c r="K18" s="322">
        <v>0</v>
      </c>
      <c r="L18" s="322">
        <v>0</v>
      </c>
      <c r="M18" s="322">
        <v>0</v>
      </c>
      <c r="N18" s="322">
        <v>0</v>
      </c>
      <c r="O18" s="322">
        <v>1136446</v>
      </c>
      <c r="P18" s="322">
        <v>0</v>
      </c>
      <c r="Q18" s="322">
        <v>1136446</v>
      </c>
      <c r="R18" s="322">
        <v>0</v>
      </c>
      <c r="S18" s="322">
        <v>0</v>
      </c>
      <c r="T18" s="322">
        <v>0</v>
      </c>
      <c r="U18" s="322">
        <v>0</v>
      </c>
      <c r="V18" s="322">
        <v>0</v>
      </c>
      <c r="W18" s="322">
        <v>0</v>
      </c>
      <c r="X18" s="322">
        <v>1136446</v>
      </c>
      <c r="Y18" s="322">
        <v>0</v>
      </c>
      <c r="Z18" s="322">
        <v>1136446</v>
      </c>
      <c r="AA18" s="323" t="s">
        <v>133</v>
      </c>
      <c r="AB18" s="323" t="s">
        <v>133</v>
      </c>
      <c r="AC18" s="323" t="s">
        <v>133</v>
      </c>
      <c r="AD18" s="323" t="s">
        <v>133</v>
      </c>
      <c r="AE18" s="323" t="s">
        <v>133</v>
      </c>
      <c r="AF18" s="323" t="s">
        <v>133</v>
      </c>
      <c r="AG18" s="323" t="s">
        <v>133</v>
      </c>
      <c r="AH18" s="323" t="s">
        <v>133</v>
      </c>
      <c r="AI18" s="323" t="s">
        <v>133</v>
      </c>
      <c r="AJ18" s="323" t="s">
        <v>133</v>
      </c>
      <c r="AK18" s="323" t="s">
        <v>133</v>
      </c>
      <c r="AL18" s="323" t="s">
        <v>133</v>
      </c>
    </row>
    <row r="19" spans="1:38" s="317" customFormat="1" ht="25.2" customHeight="1" x14ac:dyDescent="0.25">
      <c r="A19" s="321">
        <v>7</v>
      </c>
      <c r="B19" s="321" t="s">
        <v>200</v>
      </c>
      <c r="C19" s="322">
        <v>150000</v>
      </c>
      <c r="D19" s="322">
        <v>150000</v>
      </c>
      <c r="E19" s="322">
        <v>0</v>
      </c>
      <c r="F19" s="322">
        <v>0</v>
      </c>
      <c r="G19" s="322">
        <v>0</v>
      </c>
      <c r="H19" s="322">
        <v>0</v>
      </c>
      <c r="I19" s="322">
        <v>0</v>
      </c>
      <c r="J19" s="322">
        <v>0</v>
      </c>
      <c r="K19" s="322">
        <v>0</v>
      </c>
      <c r="L19" s="322">
        <v>150000</v>
      </c>
      <c r="M19" s="322">
        <v>150000</v>
      </c>
      <c r="N19" s="322">
        <v>0</v>
      </c>
      <c r="O19" s="322">
        <v>41893</v>
      </c>
      <c r="P19" s="322">
        <v>41893</v>
      </c>
      <c r="Q19" s="322">
        <v>0</v>
      </c>
      <c r="R19" s="322">
        <v>0</v>
      </c>
      <c r="S19" s="322">
        <v>0</v>
      </c>
      <c r="T19" s="322">
        <v>0</v>
      </c>
      <c r="U19" s="322">
        <v>0</v>
      </c>
      <c r="V19" s="322">
        <v>0</v>
      </c>
      <c r="W19" s="322">
        <v>0</v>
      </c>
      <c r="X19" s="322">
        <v>41893</v>
      </c>
      <c r="Y19" s="322">
        <v>41893</v>
      </c>
      <c r="Z19" s="322">
        <v>0</v>
      </c>
      <c r="AA19" s="323" t="s">
        <v>593</v>
      </c>
      <c r="AB19" s="323" t="s">
        <v>593</v>
      </c>
      <c r="AC19" s="323" t="s">
        <v>133</v>
      </c>
      <c r="AD19" s="323" t="s">
        <v>133</v>
      </c>
      <c r="AE19" s="323" t="s">
        <v>133</v>
      </c>
      <c r="AF19" s="323" t="s">
        <v>133</v>
      </c>
      <c r="AG19" s="323" t="s">
        <v>133</v>
      </c>
      <c r="AH19" s="323" t="s">
        <v>133</v>
      </c>
      <c r="AI19" s="323" t="s">
        <v>133</v>
      </c>
      <c r="AJ19" s="323" t="s">
        <v>593</v>
      </c>
      <c r="AK19" s="323" t="s">
        <v>593</v>
      </c>
      <c r="AL19" s="323" t="s">
        <v>133</v>
      </c>
    </row>
    <row r="20" spans="1:38" s="317" customFormat="1" ht="55.8" customHeight="1" x14ac:dyDescent="0.25">
      <c r="A20" s="321">
        <v>8</v>
      </c>
      <c r="B20" s="321" t="s">
        <v>474</v>
      </c>
      <c r="C20" s="322">
        <v>597000</v>
      </c>
      <c r="D20" s="322">
        <v>597000</v>
      </c>
      <c r="E20" s="322">
        <v>0</v>
      </c>
      <c r="F20" s="322">
        <v>0</v>
      </c>
      <c r="G20" s="322">
        <v>0</v>
      </c>
      <c r="H20" s="322">
        <v>0</v>
      </c>
      <c r="I20" s="322">
        <v>0</v>
      </c>
      <c r="J20" s="322">
        <v>0</v>
      </c>
      <c r="K20" s="322">
        <v>0</v>
      </c>
      <c r="L20" s="322">
        <v>597000</v>
      </c>
      <c r="M20" s="322">
        <v>597000</v>
      </c>
      <c r="N20" s="322">
        <v>0</v>
      </c>
      <c r="O20" s="322">
        <v>239180</v>
      </c>
      <c r="P20" s="322">
        <v>239180</v>
      </c>
      <c r="Q20" s="322">
        <v>0</v>
      </c>
      <c r="R20" s="322">
        <v>0</v>
      </c>
      <c r="S20" s="322">
        <v>0</v>
      </c>
      <c r="T20" s="322">
        <v>0</v>
      </c>
      <c r="U20" s="322">
        <v>0</v>
      </c>
      <c r="V20" s="322">
        <v>0</v>
      </c>
      <c r="W20" s="322">
        <v>0</v>
      </c>
      <c r="X20" s="322">
        <v>239180</v>
      </c>
      <c r="Y20" s="322">
        <v>239180</v>
      </c>
      <c r="Z20" s="322">
        <v>0</v>
      </c>
      <c r="AA20" s="323" t="s">
        <v>594</v>
      </c>
      <c r="AB20" s="323" t="s">
        <v>594</v>
      </c>
      <c r="AC20" s="323" t="s">
        <v>133</v>
      </c>
      <c r="AD20" s="323" t="s">
        <v>133</v>
      </c>
      <c r="AE20" s="323" t="s">
        <v>133</v>
      </c>
      <c r="AF20" s="323" t="s">
        <v>133</v>
      </c>
      <c r="AG20" s="323" t="s">
        <v>133</v>
      </c>
      <c r="AH20" s="323" t="s">
        <v>133</v>
      </c>
      <c r="AI20" s="323" t="s">
        <v>133</v>
      </c>
      <c r="AJ20" s="323" t="s">
        <v>594</v>
      </c>
      <c r="AK20" s="323" t="s">
        <v>594</v>
      </c>
      <c r="AL20" s="323" t="s">
        <v>133</v>
      </c>
    </row>
    <row r="21" spans="1:38" s="317" customFormat="1" ht="36.6" customHeight="1" x14ac:dyDescent="0.25">
      <c r="A21" s="321">
        <v>9</v>
      </c>
      <c r="B21" s="321" t="s">
        <v>475</v>
      </c>
      <c r="C21" s="322">
        <v>1650000</v>
      </c>
      <c r="D21" s="322">
        <v>1650000</v>
      </c>
      <c r="E21" s="322">
        <v>0</v>
      </c>
      <c r="F21" s="322">
        <v>0</v>
      </c>
      <c r="G21" s="322">
        <v>0</v>
      </c>
      <c r="H21" s="322">
        <v>0</v>
      </c>
      <c r="I21" s="322">
        <v>0</v>
      </c>
      <c r="J21" s="322">
        <v>0</v>
      </c>
      <c r="K21" s="322">
        <v>0</v>
      </c>
      <c r="L21" s="322">
        <v>1650000</v>
      </c>
      <c r="M21" s="322">
        <v>1650000</v>
      </c>
      <c r="N21" s="322">
        <v>0</v>
      </c>
      <c r="O21" s="322">
        <v>1099092</v>
      </c>
      <c r="P21" s="322">
        <v>1099092</v>
      </c>
      <c r="Q21" s="322">
        <v>0</v>
      </c>
      <c r="R21" s="322">
        <v>0</v>
      </c>
      <c r="S21" s="322">
        <v>0</v>
      </c>
      <c r="T21" s="322">
        <v>0</v>
      </c>
      <c r="U21" s="322">
        <v>0</v>
      </c>
      <c r="V21" s="322">
        <v>0</v>
      </c>
      <c r="W21" s="322">
        <v>0</v>
      </c>
      <c r="X21" s="322">
        <v>1099092</v>
      </c>
      <c r="Y21" s="322">
        <v>1099092</v>
      </c>
      <c r="Z21" s="322">
        <v>0</v>
      </c>
      <c r="AA21" s="323" t="s">
        <v>595</v>
      </c>
      <c r="AB21" s="323" t="s">
        <v>595</v>
      </c>
      <c r="AC21" s="323" t="s">
        <v>133</v>
      </c>
      <c r="AD21" s="323" t="s">
        <v>133</v>
      </c>
      <c r="AE21" s="323" t="s">
        <v>133</v>
      </c>
      <c r="AF21" s="323" t="s">
        <v>133</v>
      </c>
      <c r="AG21" s="323" t="s">
        <v>133</v>
      </c>
      <c r="AH21" s="323" t="s">
        <v>133</v>
      </c>
      <c r="AI21" s="323" t="s">
        <v>133</v>
      </c>
      <c r="AJ21" s="323" t="s">
        <v>595</v>
      </c>
      <c r="AK21" s="323" t="s">
        <v>595</v>
      </c>
      <c r="AL21" s="323" t="s">
        <v>133</v>
      </c>
    </row>
    <row r="22" spans="1:38" s="317" customFormat="1" ht="27" customHeight="1" x14ac:dyDescent="0.25">
      <c r="A22" s="321">
        <v>10</v>
      </c>
      <c r="B22" s="321" t="s">
        <v>198</v>
      </c>
      <c r="C22" s="322">
        <v>269738</v>
      </c>
      <c r="D22" s="322">
        <v>269738</v>
      </c>
      <c r="E22" s="322">
        <v>0</v>
      </c>
      <c r="F22" s="322">
        <v>0</v>
      </c>
      <c r="G22" s="322">
        <v>0</v>
      </c>
      <c r="H22" s="322">
        <v>0</v>
      </c>
      <c r="I22" s="322">
        <v>269738</v>
      </c>
      <c r="J22" s="322">
        <v>269738</v>
      </c>
      <c r="K22" s="322">
        <v>0</v>
      </c>
      <c r="L22" s="322">
        <v>0</v>
      </c>
      <c r="M22" s="322">
        <v>0</v>
      </c>
      <c r="N22" s="322">
        <v>0</v>
      </c>
      <c r="O22" s="322">
        <v>269738</v>
      </c>
      <c r="P22" s="322">
        <v>269738</v>
      </c>
      <c r="Q22" s="322">
        <v>0</v>
      </c>
      <c r="R22" s="322">
        <v>0</v>
      </c>
      <c r="S22" s="322">
        <v>0</v>
      </c>
      <c r="T22" s="322">
        <v>0</v>
      </c>
      <c r="U22" s="322">
        <v>269738</v>
      </c>
      <c r="V22" s="322">
        <v>269738</v>
      </c>
      <c r="W22" s="322">
        <v>0</v>
      </c>
      <c r="X22" s="322">
        <v>0</v>
      </c>
      <c r="Y22" s="322">
        <v>0</v>
      </c>
      <c r="Z22" s="322">
        <v>0</v>
      </c>
      <c r="AA22" s="323" t="s">
        <v>578</v>
      </c>
      <c r="AB22" s="323" t="s">
        <v>578</v>
      </c>
      <c r="AC22" s="323" t="s">
        <v>133</v>
      </c>
      <c r="AD22" s="323" t="s">
        <v>133</v>
      </c>
      <c r="AE22" s="323" t="s">
        <v>133</v>
      </c>
      <c r="AF22" s="323" t="s">
        <v>133</v>
      </c>
      <c r="AG22" s="323" t="s">
        <v>578</v>
      </c>
      <c r="AH22" s="323" t="s">
        <v>578</v>
      </c>
      <c r="AI22" s="323" t="s">
        <v>133</v>
      </c>
      <c r="AJ22" s="323" t="s">
        <v>133</v>
      </c>
      <c r="AK22" s="323" t="s">
        <v>133</v>
      </c>
      <c r="AL22" s="323" t="s">
        <v>133</v>
      </c>
    </row>
    <row r="23" spans="1:38" s="317" customFormat="1" ht="36.6" customHeight="1" x14ac:dyDescent="0.25">
      <c r="A23" s="321">
        <v>11</v>
      </c>
      <c r="B23" s="321" t="s">
        <v>199</v>
      </c>
      <c r="C23" s="322">
        <v>122645</v>
      </c>
      <c r="D23" s="322">
        <v>122645</v>
      </c>
      <c r="E23" s="322">
        <v>0</v>
      </c>
      <c r="F23" s="322">
        <v>0</v>
      </c>
      <c r="G23" s="322">
        <v>0</v>
      </c>
      <c r="H23" s="322">
        <v>0</v>
      </c>
      <c r="I23" s="322">
        <v>122645</v>
      </c>
      <c r="J23" s="322">
        <v>122645</v>
      </c>
      <c r="K23" s="322">
        <v>0</v>
      </c>
      <c r="L23" s="322">
        <v>0</v>
      </c>
      <c r="M23" s="322">
        <v>0</v>
      </c>
      <c r="N23" s="322">
        <v>0</v>
      </c>
      <c r="O23" s="322">
        <v>122645</v>
      </c>
      <c r="P23" s="322">
        <v>122645</v>
      </c>
      <c r="Q23" s="322">
        <v>0</v>
      </c>
      <c r="R23" s="322">
        <v>0</v>
      </c>
      <c r="S23" s="322">
        <v>0</v>
      </c>
      <c r="T23" s="322">
        <v>0</v>
      </c>
      <c r="U23" s="322">
        <v>122645</v>
      </c>
      <c r="V23" s="322">
        <v>122645</v>
      </c>
      <c r="W23" s="322">
        <v>0</v>
      </c>
      <c r="X23" s="322">
        <v>0</v>
      </c>
      <c r="Y23" s="322">
        <v>0</v>
      </c>
      <c r="Z23" s="322">
        <v>0</v>
      </c>
      <c r="AA23" s="323" t="s">
        <v>578</v>
      </c>
      <c r="AB23" s="323" t="s">
        <v>578</v>
      </c>
      <c r="AC23" s="323" t="s">
        <v>133</v>
      </c>
      <c r="AD23" s="323" t="s">
        <v>133</v>
      </c>
      <c r="AE23" s="323" t="s">
        <v>133</v>
      </c>
      <c r="AF23" s="323" t="s">
        <v>133</v>
      </c>
      <c r="AG23" s="323" t="s">
        <v>578</v>
      </c>
      <c r="AH23" s="323" t="s">
        <v>578</v>
      </c>
      <c r="AI23" s="323" t="s">
        <v>133</v>
      </c>
      <c r="AJ23" s="323" t="s">
        <v>133</v>
      </c>
      <c r="AK23" s="323" t="s">
        <v>133</v>
      </c>
      <c r="AL23" s="323" t="s">
        <v>133</v>
      </c>
    </row>
    <row r="24" spans="1:38" s="317" customFormat="1" ht="27.6" customHeight="1" x14ac:dyDescent="0.25">
      <c r="A24" s="321">
        <v>12</v>
      </c>
      <c r="B24" s="321" t="s">
        <v>476</v>
      </c>
      <c r="C24" s="322">
        <v>1500000</v>
      </c>
      <c r="D24" s="322">
        <v>1500000</v>
      </c>
      <c r="E24" s="322">
        <v>0</v>
      </c>
      <c r="F24" s="322">
        <v>0</v>
      </c>
      <c r="G24" s="322">
        <v>0</v>
      </c>
      <c r="H24" s="322">
        <v>0</v>
      </c>
      <c r="I24" s="322">
        <v>1500000</v>
      </c>
      <c r="J24" s="322">
        <v>1500000</v>
      </c>
      <c r="K24" s="322">
        <v>0</v>
      </c>
      <c r="L24" s="322">
        <v>0</v>
      </c>
      <c r="M24" s="322">
        <v>0</v>
      </c>
      <c r="N24" s="322">
        <v>0</v>
      </c>
      <c r="O24" s="322">
        <v>1439228</v>
      </c>
      <c r="P24" s="322">
        <v>1439228</v>
      </c>
      <c r="Q24" s="322">
        <v>0</v>
      </c>
      <c r="R24" s="322">
        <v>0</v>
      </c>
      <c r="S24" s="322">
        <v>0</v>
      </c>
      <c r="T24" s="322">
        <v>0</v>
      </c>
      <c r="U24" s="322">
        <v>1439228</v>
      </c>
      <c r="V24" s="322">
        <v>1439228</v>
      </c>
      <c r="W24" s="322">
        <v>0</v>
      </c>
      <c r="X24" s="322">
        <v>0</v>
      </c>
      <c r="Y24" s="322">
        <v>0</v>
      </c>
      <c r="Z24" s="322">
        <v>0</v>
      </c>
      <c r="AA24" s="323" t="s">
        <v>596</v>
      </c>
      <c r="AB24" s="323" t="s">
        <v>596</v>
      </c>
      <c r="AC24" s="323" t="s">
        <v>133</v>
      </c>
      <c r="AD24" s="323" t="s">
        <v>133</v>
      </c>
      <c r="AE24" s="323" t="s">
        <v>133</v>
      </c>
      <c r="AF24" s="323" t="s">
        <v>133</v>
      </c>
      <c r="AG24" s="323" t="s">
        <v>596</v>
      </c>
      <c r="AH24" s="323" t="s">
        <v>596</v>
      </c>
      <c r="AI24" s="323" t="s">
        <v>133</v>
      </c>
      <c r="AJ24" s="323" t="s">
        <v>133</v>
      </c>
      <c r="AK24" s="323" t="s">
        <v>133</v>
      </c>
      <c r="AL24" s="323" t="s">
        <v>133</v>
      </c>
    </row>
    <row r="25" spans="1:38" s="317" customFormat="1" ht="37.200000000000003" customHeight="1" x14ac:dyDescent="0.25">
      <c r="A25" s="321">
        <v>13</v>
      </c>
      <c r="B25" s="321" t="s">
        <v>477</v>
      </c>
      <c r="C25" s="322">
        <v>58116</v>
      </c>
      <c r="D25" s="322">
        <v>58116</v>
      </c>
      <c r="E25" s="322">
        <v>0</v>
      </c>
      <c r="F25" s="322">
        <v>0</v>
      </c>
      <c r="G25" s="322">
        <v>0</v>
      </c>
      <c r="H25" s="322">
        <v>0</v>
      </c>
      <c r="I25" s="322">
        <v>58116</v>
      </c>
      <c r="J25" s="322">
        <v>58116</v>
      </c>
      <c r="K25" s="322">
        <v>0</v>
      </c>
      <c r="L25" s="322">
        <v>0</v>
      </c>
      <c r="M25" s="322">
        <v>0</v>
      </c>
      <c r="N25" s="322">
        <v>0</v>
      </c>
      <c r="O25" s="322">
        <v>58116</v>
      </c>
      <c r="P25" s="322">
        <v>58116</v>
      </c>
      <c r="Q25" s="322">
        <v>0</v>
      </c>
      <c r="R25" s="322">
        <v>0</v>
      </c>
      <c r="S25" s="322">
        <v>0</v>
      </c>
      <c r="T25" s="322">
        <v>0</v>
      </c>
      <c r="U25" s="322">
        <v>58116</v>
      </c>
      <c r="V25" s="322">
        <v>58116</v>
      </c>
      <c r="W25" s="322">
        <v>0</v>
      </c>
      <c r="X25" s="322">
        <v>0</v>
      </c>
      <c r="Y25" s="322">
        <v>0</v>
      </c>
      <c r="Z25" s="322">
        <v>0</v>
      </c>
      <c r="AA25" s="323" t="s">
        <v>578</v>
      </c>
      <c r="AB25" s="323" t="s">
        <v>578</v>
      </c>
      <c r="AC25" s="323" t="s">
        <v>133</v>
      </c>
      <c r="AD25" s="323" t="s">
        <v>133</v>
      </c>
      <c r="AE25" s="323" t="s">
        <v>133</v>
      </c>
      <c r="AF25" s="323" t="s">
        <v>133</v>
      </c>
      <c r="AG25" s="323" t="s">
        <v>578</v>
      </c>
      <c r="AH25" s="323" t="s">
        <v>578</v>
      </c>
      <c r="AI25" s="323" t="s">
        <v>133</v>
      </c>
      <c r="AJ25" s="323" t="s">
        <v>133</v>
      </c>
      <c r="AK25" s="323" t="s">
        <v>133</v>
      </c>
      <c r="AL25" s="323" t="s">
        <v>133</v>
      </c>
    </row>
    <row r="26" spans="1:38" s="317" customFormat="1" ht="36.6" customHeight="1" x14ac:dyDescent="0.25">
      <c r="A26" s="321">
        <v>14</v>
      </c>
      <c r="B26" s="321" t="s">
        <v>478</v>
      </c>
      <c r="C26" s="322">
        <v>89646</v>
      </c>
      <c r="D26" s="322">
        <v>89646</v>
      </c>
      <c r="E26" s="322">
        <v>0</v>
      </c>
      <c r="F26" s="322">
        <v>0</v>
      </c>
      <c r="G26" s="322">
        <v>0</v>
      </c>
      <c r="H26" s="322">
        <v>0</v>
      </c>
      <c r="I26" s="322">
        <v>89646</v>
      </c>
      <c r="J26" s="322">
        <v>89646</v>
      </c>
      <c r="K26" s="322">
        <v>0</v>
      </c>
      <c r="L26" s="322">
        <v>0</v>
      </c>
      <c r="M26" s="322">
        <v>0</v>
      </c>
      <c r="N26" s="322">
        <v>0</v>
      </c>
      <c r="O26" s="322">
        <v>89646</v>
      </c>
      <c r="P26" s="322">
        <v>89646</v>
      </c>
      <c r="Q26" s="322">
        <v>0</v>
      </c>
      <c r="R26" s="322">
        <v>0</v>
      </c>
      <c r="S26" s="322">
        <v>0</v>
      </c>
      <c r="T26" s="322">
        <v>0</v>
      </c>
      <c r="U26" s="322">
        <v>89646</v>
      </c>
      <c r="V26" s="322">
        <v>89646</v>
      </c>
      <c r="W26" s="322">
        <v>0</v>
      </c>
      <c r="X26" s="322">
        <v>0</v>
      </c>
      <c r="Y26" s="322">
        <v>0</v>
      </c>
      <c r="Z26" s="322">
        <v>0</v>
      </c>
      <c r="AA26" s="323" t="s">
        <v>578</v>
      </c>
      <c r="AB26" s="323" t="s">
        <v>578</v>
      </c>
      <c r="AC26" s="323" t="s">
        <v>133</v>
      </c>
      <c r="AD26" s="323" t="s">
        <v>133</v>
      </c>
      <c r="AE26" s="323" t="s">
        <v>133</v>
      </c>
      <c r="AF26" s="323" t="s">
        <v>133</v>
      </c>
      <c r="AG26" s="323" t="s">
        <v>578</v>
      </c>
      <c r="AH26" s="323" t="s">
        <v>578</v>
      </c>
      <c r="AI26" s="323" t="s">
        <v>133</v>
      </c>
      <c r="AJ26" s="323" t="s">
        <v>133</v>
      </c>
      <c r="AK26" s="323" t="s">
        <v>133</v>
      </c>
      <c r="AL26" s="323" t="s">
        <v>133</v>
      </c>
    </row>
    <row r="27" spans="1:38" s="317" customFormat="1" ht="36" customHeight="1" x14ac:dyDescent="0.25">
      <c r="A27" s="321">
        <v>15</v>
      </c>
      <c r="B27" s="321" t="s">
        <v>479</v>
      </c>
      <c r="C27" s="322">
        <v>58116</v>
      </c>
      <c r="D27" s="322">
        <v>58116</v>
      </c>
      <c r="E27" s="322">
        <v>0</v>
      </c>
      <c r="F27" s="322">
        <v>0</v>
      </c>
      <c r="G27" s="322">
        <v>0</v>
      </c>
      <c r="H27" s="322">
        <v>0</v>
      </c>
      <c r="I27" s="322">
        <v>58116</v>
      </c>
      <c r="J27" s="322">
        <v>58116</v>
      </c>
      <c r="K27" s="322">
        <v>0</v>
      </c>
      <c r="L27" s="322">
        <v>0</v>
      </c>
      <c r="M27" s="322">
        <v>0</v>
      </c>
      <c r="N27" s="322">
        <v>0</v>
      </c>
      <c r="O27" s="322">
        <v>58116</v>
      </c>
      <c r="P27" s="322">
        <v>58116</v>
      </c>
      <c r="Q27" s="322">
        <v>0</v>
      </c>
      <c r="R27" s="322">
        <v>0</v>
      </c>
      <c r="S27" s="322">
        <v>0</v>
      </c>
      <c r="T27" s="322">
        <v>0</v>
      </c>
      <c r="U27" s="322">
        <v>58116</v>
      </c>
      <c r="V27" s="322">
        <v>58116</v>
      </c>
      <c r="W27" s="322">
        <v>0</v>
      </c>
      <c r="X27" s="322">
        <v>0</v>
      </c>
      <c r="Y27" s="322">
        <v>0</v>
      </c>
      <c r="Z27" s="322">
        <v>0</v>
      </c>
      <c r="AA27" s="323" t="s">
        <v>578</v>
      </c>
      <c r="AB27" s="323" t="s">
        <v>578</v>
      </c>
      <c r="AC27" s="323" t="s">
        <v>133</v>
      </c>
      <c r="AD27" s="323" t="s">
        <v>133</v>
      </c>
      <c r="AE27" s="323" t="s">
        <v>133</v>
      </c>
      <c r="AF27" s="323" t="s">
        <v>133</v>
      </c>
      <c r="AG27" s="323" t="s">
        <v>578</v>
      </c>
      <c r="AH27" s="323" t="s">
        <v>578</v>
      </c>
      <c r="AI27" s="323" t="s">
        <v>133</v>
      </c>
      <c r="AJ27" s="323" t="s">
        <v>133</v>
      </c>
      <c r="AK27" s="323" t="s">
        <v>133</v>
      </c>
      <c r="AL27" s="323" t="s">
        <v>133</v>
      </c>
    </row>
    <row r="28" spans="1:38" s="317" customFormat="1" ht="25.2" customHeight="1" x14ac:dyDescent="0.25">
      <c r="A28" s="321">
        <v>16</v>
      </c>
      <c r="B28" s="321" t="s">
        <v>480</v>
      </c>
      <c r="C28" s="322">
        <v>495000</v>
      </c>
      <c r="D28" s="322">
        <v>495000</v>
      </c>
      <c r="E28" s="322">
        <v>0</v>
      </c>
      <c r="F28" s="322">
        <v>0</v>
      </c>
      <c r="G28" s="322">
        <v>0</v>
      </c>
      <c r="H28" s="322">
        <v>0</v>
      </c>
      <c r="I28" s="322">
        <v>0</v>
      </c>
      <c r="J28" s="322">
        <v>0</v>
      </c>
      <c r="K28" s="322">
        <v>0</v>
      </c>
      <c r="L28" s="322">
        <v>495000</v>
      </c>
      <c r="M28" s="322">
        <v>495000</v>
      </c>
      <c r="N28" s="322">
        <v>0</v>
      </c>
      <c r="O28" s="322">
        <v>494468</v>
      </c>
      <c r="P28" s="322">
        <v>494468</v>
      </c>
      <c r="Q28" s="322">
        <v>0</v>
      </c>
      <c r="R28" s="322">
        <v>0</v>
      </c>
      <c r="S28" s="322">
        <v>0</v>
      </c>
      <c r="T28" s="322">
        <v>0</v>
      </c>
      <c r="U28" s="322">
        <v>0</v>
      </c>
      <c r="V28" s="322">
        <v>0</v>
      </c>
      <c r="W28" s="322">
        <v>0</v>
      </c>
      <c r="X28" s="322">
        <v>494468</v>
      </c>
      <c r="Y28" s="322">
        <v>494468</v>
      </c>
      <c r="Z28" s="322">
        <v>0</v>
      </c>
      <c r="AA28" s="323" t="s">
        <v>597</v>
      </c>
      <c r="AB28" s="323" t="s">
        <v>597</v>
      </c>
      <c r="AC28" s="323" t="s">
        <v>133</v>
      </c>
      <c r="AD28" s="323" t="s">
        <v>133</v>
      </c>
      <c r="AE28" s="323" t="s">
        <v>133</v>
      </c>
      <c r="AF28" s="323" t="s">
        <v>133</v>
      </c>
      <c r="AG28" s="323" t="s">
        <v>133</v>
      </c>
      <c r="AH28" s="323" t="s">
        <v>133</v>
      </c>
      <c r="AI28" s="323" t="s">
        <v>133</v>
      </c>
      <c r="AJ28" s="323" t="s">
        <v>597</v>
      </c>
      <c r="AK28" s="323" t="s">
        <v>597</v>
      </c>
      <c r="AL28" s="323" t="s">
        <v>133</v>
      </c>
    </row>
    <row r="29" spans="1:38" s="317" customFormat="1" ht="36.6" customHeight="1" x14ac:dyDescent="0.25">
      <c r="A29" s="321">
        <v>17</v>
      </c>
      <c r="B29" s="321" t="s">
        <v>481</v>
      </c>
      <c r="C29" s="322">
        <v>814000</v>
      </c>
      <c r="D29" s="322">
        <v>814000</v>
      </c>
      <c r="E29" s="322">
        <v>0</v>
      </c>
      <c r="F29" s="322">
        <v>0</v>
      </c>
      <c r="G29" s="322">
        <v>0</v>
      </c>
      <c r="H29" s="322">
        <v>0</v>
      </c>
      <c r="I29" s="322">
        <v>814000</v>
      </c>
      <c r="J29" s="322">
        <v>814000</v>
      </c>
      <c r="K29" s="322">
        <v>0</v>
      </c>
      <c r="L29" s="322">
        <v>0</v>
      </c>
      <c r="M29" s="322">
        <v>0</v>
      </c>
      <c r="N29" s="322">
        <v>0</v>
      </c>
      <c r="O29" s="322">
        <v>814000</v>
      </c>
      <c r="P29" s="322">
        <v>814000</v>
      </c>
      <c r="Q29" s="322">
        <v>0</v>
      </c>
      <c r="R29" s="322">
        <v>0</v>
      </c>
      <c r="S29" s="322">
        <v>0</v>
      </c>
      <c r="T29" s="322">
        <v>0</v>
      </c>
      <c r="U29" s="322">
        <v>814000</v>
      </c>
      <c r="V29" s="322">
        <v>814000</v>
      </c>
      <c r="W29" s="322">
        <v>0</v>
      </c>
      <c r="X29" s="322">
        <v>0</v>
      </c>
      <c r="Y29" s="322">
        <v>0</v>
      </c>
      <c r="Z29" s="322">
        <v>0</v>
      </c>
      <c r="AA29" s="323" t="s">
        <v>578</v>
      </c>
      <c r="AB29" s="323" t="s">
        <v>578</v>
      </c>
      <c r="AC29" s="323" t="s">
        <v>133</v>
      </c>
      <c r="AD29" s="323" t="s">
        <v>133</v>
      </c>
      <c r="AE29" s="323" t="s">
        <v>133</v>
      </c>
      <c r="AF29" s="323" t="s">
        <v>133</v>
      </c>
      <c r="AG29" s="323" t="s">
        <v>578</v>
      </c>
      <c r="AH29" s="323" t="s">
        <v>578</v>
      </c>
      <c r="AI29" s="323" t="s">
        <v>133</v>
      </c>
      <c r="AJ29" s="323" t="s">
        <v>133</v>
      </c>
      <c r="AK29" s="323" t="s">
        <v>133</v>
      </c>
      <c r="AL29" s="323" t="s">
        <v>133</v>
      </c>
    </row>
    <row r="30" spans="1:38" ht="16.350000000000001" customHeight="1" x14ac:dyDescent="0.25"/>
    <row r="31" spans="1:38" ht="36.75" customHeight="1" x14ac:dyDescent="0.25">
      <c r="A31" s="523" t="s">
        <v>369</v>
      </c>
      <c r="B31" s="524"/>
      <c r="C31" s="524"/>
      <c r="D31" s="524"/>
      <c r="E31" s="524"/>
      <c r="F31" s="524"/>
      <c r="G31" s="524"/>
      <c r="H31" s="524"/>
      <c r="Q31" s="524"/>
      <c r="R31" s="524"/>
      <c r="S31" s="524"/>
      <c r="T31" s="524"/>
      <c r="U31" s="524"/>
      <c r="V31" s="524"/>
      <c r="W31" s="524"/>
      <c r="X31" s="524"/>
      <c r="AD31" s="523" t="s">
        <v>611</v>
      </c>
      <c r="AE31" s="524"/>
      <c r="AF31" s="524"/>
      <c r="AG31" s="524"/>
      <c r="AH31" s="524"/>
      <c r="AI31" s="524"/>
      <c r="AJ31" s="524"/>
      <c r="AK31" s="524"/>
      <c r="AL31" s="524"/>
    </row>
    <row r="32" spans="1:38" ht="20.55" customHeight="1" x14ac:dyDescent="0.25"/>
  </sheetData>
  <mergeCells count="23">
    <mergeCell ref="AD7:AF7"/>
    <mergeCell ref="AG7:AI7"/>
    <mergeCell ref="AJ7:AL7"/>
    <mergeCell ref="AG2:AL2"/>
    <mergeCell ref="A3:AL3"/>
    <mergeCell ref="AJ5:AL5"/>
    <mergeCell ref="A4:AL4"/>
    <mergeCell ref="A31:H31"/>
    <mergeCell ref="Q31:X31"/>
    <mergeCell ref="AD31:AL31"/>
    <mergeCell ref="A2:D2"/>
    <mergeCell ref="C6:N6"/>
    <mergeCell ref="O6:Z6"/>
    <mergeCell ref="AA6:AL6"/>
    <mergeCell ref="D7:E7"/>
    <mergeCell ref="F7:H7"/>
    <mergeCell ref="I7:K7"/>
    <mergeCell ref="L7:N7"/>
    <mergeCell ref="P7:Q7"/>
    <mergeCell ref="R7:T7"/>
    <mergeCell ref="U7:W7"/>
    <mergeCell ref="X7:Z7"/>
    <mergeCell ref="AB7:AC7"/>
  </mergeCells>
  <pageMargins left="0" right="0" top="0.25" bottom="0.25" header="0.3" footer="0.3"/>
  <pageSetup paperSize="9" scale="40" orientation="landscape" r:id="rId1"/>
</worksheet>
</file>

<file path=xl/worksheets/sheet2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AB103"/>
  <sheetViews>
    <sheetView view="pageBreakPreview" topLeftCell="N1" zoomScale="60" zoomScaleNormal="60" workbookViewId="0">
      <selection activeCell="Y99" sqref="Y99"/>
    </sheetView>
  </sheetViews>
  <sheetFormatPr defaultColWidth="8.19921875" defaultRowHeight="13.2" x14ac:dyDescent="0.25"/>
  <cols>
    <col min="1" max="1" width="6.69921875" style="218" customWidth="1"/>
    <col min="2" max="2" width="73.8984375" style="220" customWidth="1"/>
    <col min="3" max="3" width="8.8984375" style="218" customWidth="1"/>
    <col min="4" max="4" width="11.796875" style="218" customWidth="1"/>
    <col min="5" max="5" width="0.19921875" style="218" customWidth="1"/>
    <col min="6" max="6" width="20.796875" style="218" customWidth="1"/>
    <col min="7" max="8" width="16.296875" style="218" customWidth="1"/>
    <col min="9" max="9" width="18" style="218" customWidth="1"/>
    <col min="10" max="10" width="22.8984375" style="218" customWidth="1"/>
    <col min="11" max="11" width="24.69921875" style="218" customWidth="1"/>
    <col min="12" max="12" width="23.8984375" style="218" customWidth="1"/>
    <col min="13" max="13" width="14.8984375" style="218" customWidth="1"/>
    <col min="14" max="14" width="18.09765625" style="218" customWidth="1"/>
    <col min="15" max="15" width="23" style="218" customWidth="1"/>
    <col min="16" max="16" width="23.796875" style="218" customWidth="1"/>
    <col min="17" max="17" width="24" style="218" customWidth="1"/>
    <col min="18" max="18" width="22.5" style="218" customWidth="1"/>
    <col min="19" max="19" width="12.69921875" style="218" customWidth="1"/>
    <col min="20" max="20" width="15.59765625" style="218" customWidth="1"/>
    <col min="21" max="22" width="20.69921875" style="218" customWidth="1"/>
    <col min="23" max="23" width="22.09765625" style="218" customWidth="1"/>
    <col min="24" max="24" width="19.296875" style="218" customWidth="1"/>
    <col min="25" max="25" width="25.296875" style="218" customWidth="1"/>
    <col min="26" max="254" width="8.19921875" style="218"/>
    <col min="255" max="255" width="6.69921875" style="218" customWidth="1"/>
    <col min="256" max="256" width="73.8984375" style="218" customWidth="1"/>
    <col min="257" max="257" width="8.8984375" style="218" customWidth="1"/>
    <col min="258" max="258" width="11.796875" style="218" customWidth="1"/>
    <col min="259" max="259" width="0.19921875" style="218" customWidth="1"/>
    <col min="260" max="260" width="19.5" style="218" customWidth="1"/>
    <col min="261" max="262" width="16.296875" style="218" customWidth="1"/>
    <col min="263" max="263" width="18" style="218" customWidth="1"/>
    <col min="264" max="264" width="22.8984375" style="218" customWidth="1"/>
    <col min="265" max="265" width="24.69921875" style="218" customWidth="1"/>
    <col min="266" max="266" width="23.8984375" style="218" customWidth="1"/>
    <col min="267" max="267" width="14.8984375" style="218" customWidth="1"/>
    <col min="268" max="268" width="18.09765625" style="218" customWidth="1"/>
    <col min="269" max="269" width="23" style="218" customWidth="1"/>
    <col min="270" max="270" width="23.796875" style="218" customWidth="1"/>
    <col min="271" max="271" width="24" style="218" customWidth="1"/>
    <col min="272" max="272" width="22.5" style="218" customWidth="1"/>
    <col min="273" max="273" width="12.69921875" style="218" customWidth="1"/>
    <col min="274" max="274" width="15.59765625" style="218" customWidth="1"/>
    <col min="275" max="276" width="20.69921875" style="218" customWidth="1"/>
    <col min="277" max="277" width="22.09765625" style="218" customWidth="1"/>
    <col min="278" max="278" width="19.296875" style="218" customWidth="1"/>
    <col min="279" max="279" width="25.296875" style="218" customWidth="1"/>
    <col min="280" max="280" width="13.796875" style="218" bestFit="1" customWidth="1"/>
    <col min="281" max="281" width="14.8984375" style="218" bestFit="1" customWidth="1"/>
    <col min="282" max="510" width="8.19921875" style="218"/>
    <col min="511" max="511" width="6.69921875" style="218" customWidth="1"/>
    <col min="512" max="512" width="73.8984375" style="218" customWidth="1"/>
    <col min="513" max="513" width="8.8984375" style="218" customWidth="1"/>
    <col min="514" max="514" width="11.796875" style="218" customWidth="1"/>
    <col min="515" max="515" width="0.19921875" style="218" customWidth="1"/>
    <col min="516" max="516" width="19.5" style="218" customWidth="1"/>
    <col min="517" max="518" width="16.296875" style="218" customWidth="1"/>
    <col min="519" max="519" width="18" style="218" customWidth="1"/>
    <col min="520" max="520" width="22.8984375" style="218" customWidth="1"/>
    <col min="521" max="521" width="24.69921875" style="218" customWidth="1"/>
    <col min="522" max="522" width="23.8984375" style="218" customWidth="1"/>
    <col min="523" max="523" width="14.8984375" style="218" customWidth="1"/>
    <col min="524" max="524" width="18.09765625" style="218" customWidth="1"/>
    <col min="525" max="525" width="23" style="218" customWidth="1"/>
    <col min="526" max="526" width="23.796875" style="218" customWidth="1"/>
    <col min="527" max="527" width="24" style="218" customWidth="1"/>
    <col min="528" max="528" width="22.5" style="218" customWidth="1"/>
    <col min="529" max="529" width="12.69921875" style="218" customWidth="1"/>
    <col min="530" max="530" width="15.59765625" style="218" customWidth="1"/>
    <col min="531" max="532" width="20.69921875" style="218" customWidth="1"/>
    <col min="533" max="533" width="22.09765625" style="218" customWidth="1"/>
    <col min="534" max="534" width="19.296875" style="218" customWidth="1"/>
    <col min="535" max="535" width="25.296875" style="218" customWidth="1"/>
    <col min="536" max="536" width="13.796875" style="218" bestFit="1" customWidth="1"/>
    <col min="537" max="537" width="14.8984375" style="218" bestFit="1" customWidth="1"/>
    <col min="538" max="766" width="8.19921875" style="218"/>
    <col min="767" max="767" width="6.69921875" style="218" customWidth="1"/>
    <col min="768" max="768" width="73.8984375" style="218" customWidth="1"/>
    <col min="769" max="769" width="8.8984375" style="218" customWidth="1"/>
    <col min="770" max="770" width="11.796875" style="218" customWidth="1"/>
    <col min="771" max="771" width="0.19921875" style="218" customWidth="1"/>
    <col min="772" max="772" width="19.5" style="218" customWidth="1"/>
    <col min="773" max="774" width="16.296875" style="218" customWidth="1"/>
    <col min="775" max="775" width="18" style="218" customWidth="1"/>
    <col min="776" max="776" width="22.8984375" style="218" customWidth="1"/>
    <col min="777" max="777" width="24.69921875" style="218" customWidth="1"/>
    <col min="778" max="778" width="23.8984375" style="218" customWidth="1"/>
    <col min="779" max="779" width="14.8984375" style="218" customWidth="1"/>
    <col min="780" max="780" width="18.09765625" style="218" customWidth="1"/>
    <col min="781" max="781" width="23" style="218" customWidth="1"/>
    <col min="782" max="782" width="23.796875" style="218" customWidth="1"/>
    <col min="783" max="783" width="24" style="218" customWidth="1"/>
    <col min="784" max="784" width="22.5" style="218" customWidth="1"/>
    <col min="785" max="785" width="12.69921875" style="218" customWidth="1"/>
    <col min="786" max="786" width="15.59765625" style="218" customWidth="1"/>
    <col min="787" max="788" width="20.69921875" style="218" customWidth="1"/>
    <col min="789" max="789" width="22.09765625" style="218" customWidth="1"/>
    <col min="790" max="790" width="19.296875" style="218" customWidth="1"/>
    <col min="791" max="791" width="25.296875" style="218" customWidth="1"/>
    <col min="792" max="792" width="13.796875" style="218" bestFit="1" customWidth="1"/>
    <col min="793" max="793" width="14.8984375" style="218" bestFit="1" customWidth="1"/>
    <col min="794" max="1022" width="8.19921875" style="218"/>
    <col min="1023" max="1023" width="6.69921875" style="218" customWidth="1"/>
    <col min="1024" max="1024" width="73.8984375" style="218" customWidth="1"/>
    <col min="1025" max="1025" width="8.8984375" style="218" customWidth="1"/>
    <col min="1026" max="1026" width="11.796875" style="218" customWidth="1"/>
    <col min="1027" max="1027" width="0.19921875" style="218" customWidth="1"/>
    <col min="1028" max="1028" width="19.5" style="218" customWidth="1"/>
    <col min="1029" max="1030" width="16.296875" style="218" customWidth="1"/>
    <col min="1031" max="1031" width="18" style="218" customWidth="1"/>
    <col min="1032" max="1032" width="22.8984375" style="218" customWidth="1"/>
    <col min="1033" max="1033" width="24.69921875" style="218" customWidth="1"/>
    <col min="1034" max="1034" width="23.8984375" style="218" customWidth="1"/>
    <col min="1035" max="1035" width="14.8984375" style="218" customWidth="1"/>
    <col min="1036" max="1036" width="18.09765625" style="218" customWidth="1"/>
    <col min="1037" max="1037" width="23" style="218" customWidth="1"/>
    <col min="1038" max="1038" width="23.796875" style="218" customWidth="1"/>
    <col min="1039" max="1039" width="24" style="218" customWidth="1"/>
    <col min="1040" max="1040" width="22.5" style="218" customWidth="1"/>
    <col min="1041" max="1041" width="12.69921875" style="218" customWidth="1"/>
    <col min="1042" max="1042" width="15.59765625" style="218" customWidth="1"/>
    <col min="1043" max="1044" width="20.69921875" style="218" customWidth="1"/>
    <col min="1045" max="1045" width="22.09765625" style="218" customWidth="1"/>
    <col min="1046" max="1046" width="19.296875" style="218" customWidth="1"/>
    <col min="1047" max="1047" width="25.296875" style="218" customWidth="1"/>
    <col min="1048" max="1048" width="13.796875" style="218" bestFit="1" customWidth="1"/>
    <col min="1049" max="1049" width="14.8984375" style="218" bestFit="1" customWidth="1"/>
    <col min="1050" max="1278" width="8.19921875" style="218"/>
    <col min="1279" max="1279" width="6.69921875" style="218" customWidth="1"/>
    <col min="1280" max="1280" width="73.8984375" style="218" customWidth="1"/>
    <col min="1281" max="1281" width="8.8984375" style="218" customWidth="1"/>
    <col min="1282" max="1282" width="11.796875" style="218" customWidth="1"/>
    <col min="1283" max="1283" width="0.19921875" style="218" customWidth="1"/>
    <col min="1284" max="1284" width="19.5" style="218" customWidth="1"/>
    <col min="1285" max="1286" width="16.296875" style="218" customWidth="1"/>
    <col min="1287" max="1287" width="18" style="218" customWidth="1"/>
    <col min="1288" max="1288" width="22.8984375" style="218" customWidth="1"/>
    <col min="1289" max="1289" width="24.69921875" style="218" customWidth="1"/>
    <col min="1290" max="1290" width="23.8984375" style="218" customWidth="1"/>
    <col min="1291" max="1291" width="14.8984375" style="218" customWidth="1"/>
    <col min="1292" max="1292" width="18.09765625" style="218" customWidth="1"/>
    <col min="1293" max="1293" width="23" style="218" customWidth="1"/>
    <col min="1294" max="1294" width="23.796875" style="218" customWidth="1"/>
    <col min="1295" max="1295" width="24" style="218" customWidth="1"/>
    <col min="1296" max="1296" width="22.5" style="218" customWidth="1"/>
    <col min="1297" max="1297" width="12.69921875" style="218" customWidth="1"/>
    <col min="1298" max="1298" width="15.59765625" style="218" customWidth="1"/>
    <col min="1299" max="1300" width="20.69921875" style="218" customWidth="1"/>
    <col min="1301" max="1301" width="22.09765625" style="218" customWidth="1"/>
    <col min="1302" max="1302" width="19.296875" style="218" customWidth="1"/>
    <col min="1303" max="1303" width="25.296875" style="218" customWidth="1"/>
    <col min="1304" max="1304" width="13.796875" style="218" bestFit="1" customWidth="1"/>
    <col min="1305" max="1305" width="14.8984375" style="218" bestFit="1" customWidth="1"/>
    <col min="1306" max="1534" width="8.19921875" style="218"/>
    <col min="1535" max="1535" width="6.69921875" style="218" customWidth="1"/>
    <col min="1536" max="1536" width="73.8984375" style="218" customWidth="1"/>
    <col min="1537" max="1537" width="8.8984375" style="218" customWidth="1"/>
    <col min="1538" max="1538" width="11.796875" style="218" customWidth="1"/>
    <col min="1539" max="1539" width="0.19921875" style="218" customWidth="1"/>
    <col min="1540" max="1540" width="19.5" style="218" customWidth="1"/>
    <col min="1541" max="1542" width="16.296875" style="218" customWidth="1"/>
    <col min="1543" max="1543" width="18" style="218" customWidth="1"/>
    <col min="1544" max="1544" width="22.8984375" style="218" customWidth="1"/>
    <col min="1545" max="1545" width="24.69921875" style="218" customWidth="1"/>
    <col min="1546" max="1546" width="23.8984375" style="218" customWidth="1"/>
    <col min="1547" max="1547" width="14.8984375" style="218" customWidth="1"/>
    <col min="1548" max="1548" width="18.09765625" style="218" customWidth="1"/>
    <col min="1549" max="1549" width="23" style="218" customWidth="1"/>
    <col min="1550" max="1550" width="23.796875" style="218" customWidth="1"/>
    <col min="1551" max="1551" width="24" style="218" customWidth="1"/>
    <col min="1552" max="1552" width="22.5" style="218" customWidth="1"/>
    <col min="1553" max="1553" width="12.69921875" style="218" customWidth="1"/>
    <col min="1554" max="1554" width="15.59765625" style="218" customWidth="1"/>
    <col min="1555" max="1556" width="20.69921875" style="218" customWidth="1"/>
    <col min="1557" max="1557" width="22.09765625" style="218" customWidth="1"/>
    <col min="1558" max="1558" width="19.296875" style="218" customWidth="1"/>
    <col min="1559" max="1559" width="25.296875" style="218" customWidth="1"/>
    <col min="1560" max="1560" width="13.796875" style="218" bestFit="1" customWidth="1"/>
    <col min="1561" max="1561" width="14.8984375" style="218" bestFit="1" customWidth="1"/>
    <col min="1562" max="1790" width="8.19921875" style="218"/>
    <col min="1791" max="1791" width="6.69921875" style="218" customWidth="1"/>
    <col min="1792" max="1792" width="73.8984375" style="218" customWidth="1"/>
    <col min="1793" max="1793" width="8.8984375" style="218" customWidth="1"/>
    <col min="1794" max="1794" width="11.796875" style="218" customWidth="1"/>
    <col min="1795" max="1795" width="0.19921875" style="218" customWidth="1"/>
    <col min="1796" max="1796" width="19.5" style="218" customWidth="1"/>
    <col min="1797" max="1798" width="16.296875" style="218" customWidth="1"/>
    <col min="1799" max="1799" width="18" style="218" customWidth="1"/>
    <col min="1800" max="1800" width="22.8984375" style="218" customWidth="1"/>
    <col min="1801" max="1801" width="24.69921875" style="218" customWidth="1"/>
    <col min="1802" max="1802" width="23.8984375" style="218" customWidth="1"/>
    <col min="1803" max="1803" width="14.8984375" style="218" customWidth="1"/>
    <col min="1804" max="1804" width="18.09765625" style="218" customWidth="1"/>
    <col min="1805" max="1805" width="23" style="218" customWidth="1"/>
    <col min="1806" max="1806" width="23.796875" style="218" customWidth="1"/>
    <col min="1807" max="1807" width="24" style="218" customWidth="1"/>
    <col min="1808" max="1808" width="22.5" style="218" customWidth="1"/>
    <col min="1809" max="1809" width="12.69921875" style="218" customWidth="1"/>
    <col min="1810" max="1810" width="15.59765625" style="218" customWidth="1"/>
    <col min="1811" max="1812" width="20.69921875" style="218" customWidth="1"/>
    <col min="1813" max="1813" width="22.09765625" style="218" customWidth="1"/>
    <col min="1814" max="1814" width="19.296875" style="218" customWidth="1"/>
    <col min="1815" max="1815" width="25.296875" style="218" customWidth="1"/>
    <col min="1816" max="1816" width="13.796875" style="218" bestFit="1" customWidth="1"/>
    <col min="1817" max="1817" width="14.8984375" style="218" bestFit="1" customWidth="1"/>
    <col min="1818" max="2046" width="8.19921875" style="218"/>
    <col min="2047" max="2047" width="6.69921875" style="218" customWidth="1"/>
    <col min="2048" max="2048" width="73.8984375" style="218" customWidth="1"/>
    <col min="2049" max="2049" width="8.8984375" style="218" customWidth="1"/>
    <col min="2050" max="2050" width="11.796875" style="218" customWidth="1"/>
    <col min="2051" max="2051" width="0.19921875" style="218" customWidth="1"/>
    <col min="2052" max="2052" width="19.5" style="218" customWidth="1"/>
    <col min="2053" max="2054" width="16.296875" style="218" customWidth="1"/>
    <col min="2055" max="2055" width="18" style="218" customWidth="1"/>
    <col min="2056" max="2056" width="22.8984375" style="218" customWidth="1"/>
    <col min="2057" max="2057" width="24.69921875" style="218" customWidth="1"/>
    <col min="2058" max="2058" width="23.8984375" style="218" customWidth="1"/>
    <col min="2059" max="2059" width="14.8984375" style="218" customWidth="1"/>
    <col min="2060" max="2060" width="18.09765625" style="218" customWidth="1"/>
    <col min="2061" max="2061" width="23" style="218" customWidth="1"/>
    <col min="2062" max="2062" width="23.796875" style="218" customWidth="1"/>
    <col min="2063" max="2063" width="24" style="218" customWidth="1"/>
    <col min="2064" max="2064" width="22.5" style="218" customWidth="1"/>
    <col min="2065" max="2065" width="12.69921875" style="218" customWidth="1"/>
    <col min="2066" max="2066" width="15.59765625" style="218" customWidth="1"/>
    <col min="2067" max="2068" width="20.69921875" style="218" customWidth="1"/>
    <col min="2069" max="2069" width="22.09765625" style="218" customWidth="1"/>
    <col min="2070" max="2070" width="19.296875" style="218" customWidth="1"/>
    <col min="2071" max="2071" width="25.296875" style="218" customWidth="1"/>
    <col min="2072" max="2072" width="13.796875" style="218" bestFit="1" customWidth="1"/>
    <col min="2073" max="2073" width="14.8984375" style="218" bestFit="1" customWidth="1"/>
    <col min="2074" max="2302" width="8.19921875" style="218"/>
    <col min="2303" max="2303" width="6.69921875" style="218" customWidth="1"/>
    <col min="2304" max="2304" width="73.8984375" style="218" customWidth="1"/>
    <col min="2305" max="2305" width="8.8984375" style="218" customWidth="1"/>
    <col min="2306" max="2306" width="11.796875" style="218" customWidth="1"/>
    <col min="2307" max="2307" width="0.19921875" style="218" customWidth="1"/>
    <col min="2308" max="2308" width="19.5" style="218" customWidth="1"/>
    <col min="2309" max="2310" width="16.296875" style="218" customWidth="1"/>
    <col min="2311" max="2311" width="18" style="218" customWidth="1"/>
    <col min="2312" max="2312" width="22.8984375" style="218" customWidth="1"/>
    <col min="2313" max="2313" width="24.69921875" style="218" customWidth="1"/>
    <col min="2314" max="2314" width="23.8984375" style="218" customWidth="1"/>
    <col min="2315" max="2315" width="14.8984375" style="218" customWidth="1"/>
    <col min="2316" max="2316" width="18.09765625" style="218" customWidth="1"/>
    <col min="2317" max="2317" width="23" style="218" customWidth="1"/>
    <col min="2318" max="2318" width="23.796875" style="218" customWidth="1"/>
    <col min="2319" max="2319" width="24" style="218" customWidth="1"/>
    <col min="2320" max="2320" width="22.5" style="218" customWidth="1"/>
    <col min="2321" max="2321" width="12.69921875" style="218" customWidth="1"/>
    <col min="2322" max="2322" width="15.59765625" style="218" customWidth="1"/>
    <col min="2323" max="2324" width="20.69921875" style="218" customWidth="1"/>
    <col min="2325" max="2325" width="22.09765625" style="218" customWidth="1"/>
    <col min="2326" max="2326" width="19.296875" style="218" customWidth="1"/>
    <col min="2327" max="2327" width="25.296875" style="218" customWidth="1"/>
    <col min="2328" max="2328" width="13.796875" style="218" bestFit="1" customWidth="1"/>
    <col min="2329" max="2329" width="14.8984375" style="218" bestFit="1" customWidth="1"/>
    <col min="2330" max="2558" width="8.19921875" style="218"/>
    <col min="2559" max="2559" width="6.69921875" style="218" customWidth="1"/>
    <col min="2560" max="2560" width="73.8984375" style="218" customWidth="1"/>
    <col min="2561" max="2561" width="8.8984375" style="218" customWidth="1"/>
    <col min="2562" max="2562" width="11.796875" style="218" customWidth="1"/>
    <col min="2563" max="2563" width="0.19921875" style="218" customWidth="1"/>
    <col min="2564" max="2564" width="19.5" style="218" customWidth="1"/>
    <col min="2565" max="2566" width="16.296875" style="218" customWidth="1"/>
    <col min="2567" max="2567" width="18" style="218" customWidth="1"/>
    <col min="2568" max="2568" width="22.8984375" style="218" customWidth="1"/>
    <col min="2569" max="2569" width="24.69921875" style="218" customWidth="1"/>
    <col min="2570" max="2570" width="23.8984375" style="218" customWidth="1"/>
    <col min="2571" max="2571" width="14.8984375" style="218" customWidth="1"/>
    <col min="2572" max="2572" width="18.09765625" style="218" customWidth="1"/>
    <col min="2573" max="2573" width="23" style="218" customWidth="1"/>
    <col min="2574" max="2574" width="23.796875" style="218" customWidth="1"/>
    <col min="2575" max="2575" width="24" style="218" customWidth="1"/>
    <col min="2576" max="2576" width="22.5" style="218" customWidth="1"/>
    <col min="2577" max="2577" width="12.69921875" style="218" customWidth="1"/>
    <col min="2578" max="2578" width="15.59765625" style="218" customWidth="1"/>
    <col min="2579" max="2580" width="20.69921875" style="218" customWidth="1"/>
    <col min="2581" max="2581" width="22.09765625" style="218" customWidth="1"/>
    <col min="2582" max="2582" width="19.296875" style="218" customWidth="1"/>
    <col min="2583" max="2583" width="25.296875" style="218" customWidth="1"/>
    <col min="2584" max="2584" width="13.796875" style="218" bestFit="1" customWidth="1"/>
    <col min="2585" max="2585" width="14.8984375" style="218" bestFit="1" customWidth="1"/>
    <col min="2586" max="2814" width="8.19921875" style="218"/>
    <col min="2815" max="2815" width="6.69921875" style="218" customWidth="1"/>
    <col min="2816" max="2816" width="73.8984375" style="218" customWidth="1"/>
    <col min="2817" max="2817" width="8.8984375" style="218" customWidth="1"/>
    <col min="2818" max="2818" width="11.796875" style="218" customWidth="1"/>
    <col min="2819" max="2819" width="0.19921875" style="218" customWidth="1"/>
    <col min="2820" max="2820" width="19.5" style="218" customWidth="1"/>
    <col min="2821" max="2822" width="16.296875" style="218" customWidth="1"/>
    <col min="2823" max="2823" width="18" style="218" customWidth="1"/>
    <col min="2824" max="2824" width="22.8984375" style="218" customWidth="1"/>
    <col min="2825" max="2825" width="24.69921875" style="218" customWidth="1"/>
    <col min="2826" max="2826" width="23.8984375" style="218" customWidth="1"/>
    <col min="2827" max="2827" width="14.8984375" style="218" customWidth="1"/>
    <col min="2828" max="2828" width="18.09765625" style="218" customWidth="1"/>
    <col min="2829" max="2829" width="23" style="218" customWidth="1"/>
    <col min="2830" max="2830" width="23.796875" style="218" customWidth="1"/>
    <col min="2831" max="2831" width="24" style="218" customWidth="1"/>
    <col min="2832" max="2832" width="22.5" style="218" customWidth="1"/>
    <col min="2833" max="2833" width="12.69921875" style="218" customWidth="1"/>
    <col min="2834" max="2834" width="15.59765625" style="218" customWidth="1"/>
    <col min="2835" max="2836" width="20.69921875" style="218" customWidth="1"/>
    <col min="2837" max="2837" width="22.09765625" style="218" customWidth="1"/>
    <col min="2838" max="2838" width="19.296875" style="218" customWidth="1"/>
    <col min="2839" max="2839" width="25.296875" style="218" customWidth="1"/>
    <col min="2840" max="2840" width="13.796875" style="218" bestFit="1" customWidth="1"/>
    <col min="2841" max="2841" width="14.8984375" style="218" bestFit="1" customWidth="1"/>
    <col min="2842" max="3070" width="8.19921875" style="218"/>
    <col min="3071" max="3071" width="6.69921875" style="218" customWidth="1"/>
    <col min="3072" max="3072" width="73.8984375" style="218" customWidth="1"/>
    <col min="3073" max="3073" width="8.8984375" style="218" customWidth="1"/>
    <col min="3074" max="3074" width="11.796875" style="218" customWidth="1"/>
    <col min="3075" max="3075" width="0.19921875" style="218" customWidth="1"/>
    <col min="3076" max="3076" width="19.5" style="218" customWidth="1"/>
    <col min="3077" max="3078" width="16.296875" style="218" customWidth="1"/>
    <col min="3079" max="3079" width="18" style="218" customWidth="1"/>
    <col min="3080" max="3080" width="22.8984375" style="218" customWidth="1"/>
    <col min="3081" max="3081" width="24.69921875" style="218" customWidth="1"/>
    <col min="3082" max="3082" width="23.8984375" style="218" customWidth="1"/>
    <col min="3083" max="3083" width="14.8984375" style="218" customWidth="1"/>
    <col min="3084" max="3084" width="18.09765625" style="218" customWidth="1"/>
    <col min="3085" max="3085" width="23" style="218" customWidth="1"/>
    <col min="3086" max="3086" width="23.796875" style="218" customWidth="1"/>
    <col min="3087" max="3087" width="24" style="218" customWidth="1"/>
    <col min="3088" max="3088" width="22.5" style="218" customWidth="1"/>
    <col min="3089" max="3089" width="12.69921875" style="218" customWidth="1"/>
    <col min="3090" max="3090" width="15.59765625" style="218" customWidth="1"/>
    <col min="3091" max="3092" width="20.69921875" style="218" customWidth="1"/>
    <col min="3093" max="3093" width="22.09765625" style="218" customWidth="1"/>
    <col min="3094" max="3094" width="19.296875" style="218" customWidth="1"/>
    <col min="3095" max="3095" width="25.296875" style="218" customWidth="1"/>
    <col min="3096" max="3096" width="13.796875" style="218" bestFit="1" customWidth="1"/>
    <col min="3097" max="3097" width="14.8984375" style="218" bestFit="1" customWidth="1"/>
    <col min="3098" max="3326" width="8.19921875" style="218"/>
    <col min="3327" max="3327" width="6.69921875" style="218" customWidth="1"/>
    <col min="3328" max="3328" width="73.8984375" style="218" customWidth="1"/>
    <col min="3329" max="3329" width="8.8984375" style="218" customWidth="1"/>
    <col min="3330" max="3330" width="11.796875" style="218" customWidth="1"/>
    <col min="3331" max="3331" width="0.19921875" style="218" customWidth="1"/>
    <col min="3332" max="3332" width="19.5" style="218" customWidth="1"/>
    <col min="3333" max="3334" width="16.296875" style="218" customWidth="1"/>
    <col min="3335" max="3335" width="18" style="218" customWidth="1"/>
    <col min="3336" max="3336" width="22.8984375" style="218" customWidth="1"/>
    <col min="3337" max="3337" width="24.69921875" style="218" customWidth="1"/>
    <col min="3338" max="3338" width="23.8984375" style="218" customWidth="1"/>
    <col min="3339" max="3339" width="14.8984375" style="218" customWidth="1"/>
    <col min="3340" max="3340" width="18.09765625" style="218" customWidth="1"/>
    <col min="3341" max="3341" width="23" style="218" customWidth="1"/>
    <col min="3342" max="3342" width="23.796875" style="218" customWidth="1"/>
    <col min="3343" max="3343" width="24" style="218" customWidth="1"/>
    <col min="3344" max="3344" width="22.5" style="218" customWidth="1"/>
    <col min="3345" max="3345" width="12.69921875" style="218" customWidth="1"/>
    <col min="3346" max="3346" width="15.59765625" style="218" customWidth="1"/>
    <col min="3347" max="3348" width="20.69921875" style="218" customWidth="1"/>
    <col min="3349" max="3349" width="22.09765625" style="218" customWidth="1"/>
    <col min="3350" max="3350" width="19.296875" style="218" customWidth="1"/>
    <col min="3351" max="3351" width="25.296875" style="218" customWidth="1"/>
    <col min="3352" max="3352" width="13.796875" style="218" bestFit="1" customWidth="1"/>
    <col min="3353" max="3353" width="14.8984375" style="218" bestFit="1" customWidth="1"/>
    <col min="3354" max="3582" width="8.19921875" style="218"/>
    <col min="3583" max="3583" width="6.69921875" style="218" customWidth="1"/>
    <col min="3584" max="3584" width="73.8984375" style="218" customWidth="1"/>
    <col min="3585" max="3585" width="8.8984375" style="218" customWidth="1"/>
    <col min="3586" max="3586" width="11.796875" style="218" customWidth="1"/>
    <col min="3587" max="3587" width="0.19921875" style="218" customWidth="1"/>
    <col min="3588" max="3588" width="19.5" style="218" customWidth="1"/>
    <col min="3589" max="3590" width="16.296875" style="218" customWidth="1"/>
    <col min="3591" max="3591" width="18" style="218" customWidth="1"/>
    <col min="3592" max="3592" width="22.8984375" style="218" customWidth="1"/>
    <col min="3593" max="3593" width="24.69921875" style="218" customWidth="1"/>
    <col min="3594" max="3594" width="23.8984375" style="218" customWidth="1"/>
    <col min="3595" max="3595" width="14.8984375" style="218" customWidth="1"/>
    <col min="3596" max="3596" width="18.09765625" style="218" customWidth="1"/>
    <col min="3597" max="3597" width="23" style="218" customWidth="1"/>
    <col min="3598" max="3598" width="23.796875" style="218" customWidth="1"/>
    <col min="3599" max="3599" width="24" style="218" customWidth="1"/>
    <col min="3600" max="3600" width="22.5" style="218" customWidth="1"/>
    <col min="3601" max="3601" width="12.69921875" style="218" customWidth="1"/>
    <col min="3602" max="3602" width="15.59765625" style="218" customWidth="1"/>
    <col min="3603" max="3604" width="20.69921875" style="218" customWidth="1"/>
    <col min="3605" max="3605" width="22.09765625" style="218" customWidth="1"/>
    <col min="3606" max="3606" width="19.296875" style="218" customWidth="1"/>
    <col min="3607" max="3607" width="25.296875" style="218" customWidth="1"/>
    <col min="3608" max="3608" width="13.796875" style="218" bestFit="1" customWidth="1"/>
    <col min="3609" max="3609" width="14.8984375" style="218" bestFit="1" customWidth="1"/>
    <col min="3610" max="3838" width="8.19921875" style="218"/>
    <col min="3839" max="3839" width="6.69921875" style="218" customWidth="1"/>
    <col min="3840" max="3840" width="73.8984375" style="218" customWidth="1"/>
    <col min="3841" max="3841" width="8.8984375" style="218" customWidth="1"/>
    <col min="3842" max="3842" width="11.796875" style="218" customWidth="1"/>
    <col min="3843" max="3843" width="0.19921875" style="218" customWidth="1"/>
    <col min="3844" max="3844" width="19.5" style="218" customWidth="1"/>
    <col min="3845" max="3846" width="16.296875" style="218" customWidth="1"/>
    <col min="3847" max="3847" width="18" style="218" customWidth="1"/>
    <col min="3848" max="3848" width="22.8984375" style="218" customWidth="1"/>
    <col min="3849" max="3849" width="24.69921875" style="218" customWidth="1"/>
    <col min="3850" max="3850" width="23.8984375" style="218" customWidth="1"/>
    <col min="3851" max="3851" width="14.8984375" style="218" customWidth="1"/>
    <col min="3852" max="3852" width="18.09765625" style="218" customWidth="1"/>
    <col min="3853" max="3853" width="23" style="218" customWidth="1"/>
    <col min="3854" max="3854" width="23.796875" style="218" customWidth="1"/>
    <col min="3855" max="3855" width="24" style="218" customWidth="1"/>
    <col min="3856" max="3856" width="22.5" style="218" customWidth="1"/>
    <col min="3857" max="3857" width="12.69921875" style="218" customWidth="1"/>
    <col min="3858" max="3858" width="15.59765625" style="218" customWidth="1"/>
    <col min="3859" max="3860" width="20.69921875" style="218" customWidth="1"/>
    <col min="3861" max="3861" width="22.09765625" style="218" customWidth="1"/>
    <col min="3862" max="3862" width="19.296875" style="218" customWidth="1"/>
    <col min="3863" max="3863" width="25.296875" style="218" customWidth="1"/>
    <col min="3864" max="3864" width="13.796875" style="218" bestFit="1" customWidth="1"/>
    <col min="3865" max="3865" width="14.8984375" style="218" bestFit="1" customWidth="1"/>
    <col min="3866" max="4094" width="8.19921875" style="218"/>
    <col min="4095" max="4095" width="6.69921875" style="218" customWidth="1"/>
    <col min="4096" max="4096" width="73.8984375" style="218" customWidth="1"/>
    <col min="4097" max="4097" width="8.8984375" style="218" customWidth="1"/>
    <col min="4098" max="4098" width="11.796875" style="218" customWidth="1"/>
    <col min="4099" max="4099" width="0.19921875" style="218" customWidth="1"/>
    <col min="4100" max="4100" width="19.5" style="218" customWidth="1"/>
    <col min="4101" max="4102" width="16.296875" style="218" customWidth="1"/>
    <col min="4103" max="4103" width="18" style="218" customWidth="1"/>
    <col min="4104" max="4104" width="22.8984375" style="218" customWidth="1"/>
    <col min="4105" max="4105" width="24.69921875" style="218" customWidth="1"/>
    <col min="4106" max="4106" width="23.8984375" style="218" customWidth="1"/>
    <col min="4107" max="4107" width="14.8984375" style="218" customWidth="1"/>
    <col min="4108" max="4108" width="18.09765625" style="218" customWidth="1"/>
    <col min="4109" max="4109" width="23" style="218" customWidth="1"/>
    <col min="4110" max="4110" width="23.796875" style="218" customWidth="1"/>
    <col min="4111" max="4111" width="24" style="218" customWidth="1"/>
    <col min="4112" max="4112" width="22.5" style="218" customWidth="1"/>
    <col min="4113" max="4113" width="12.69921875" style="218" customWidth="1"/>
    <col min="4114" max="4114" width="15.59765625" style="218" customWidth="1"/>
    <col min="4115" max="4116" width="20.69921875" style="218" customWidth="1"/>
    <col min="4117" max="4117" width="22.09765625" style="218" customWidth="1"/>
    <col min="4118" max="4118" width="19.296875" style="218" customWidth="1"/>
    <col min="4119" max="4119" width="25.296875" style="218" customWidth="1"/>
    <col min="4120" max="4120" width="13.796875" style="218" bestFit="1" customWidth="1"/>
    <col min="4121" max="4121" width="14.8984375" style="218" bestFit="1" customWidth="1"/>
    <col min="4122" max="4350" width="8.19921875" style="218"/>
    <col min="4351" max="4351" width="6.69921875" style="218" customWidth="1"/>
    <col min="4352" max="4352" width="73.8984375" style="218" customWidth="1"/>
    <col min="4353" max="4353" width="8.8984375" style="218" customWidth="1"/>
    <col min="4354" max="4354" width="11.796875" style="218" customWidth="1"/>
    <col min="4355" max="4355" width="0.19921875" style="218" customWidth="1"/>
    <col min="4356" max="4356" width="19.5" style="218" customWidth="1"/>
    <col min="4357" max="4358" width="16.296875" style="218" customWidth="1"/>
    <col min="4359" max="4359" width="18" style="218" customWidth="1"/>
    <col min="4360" max="4360" width="22.8984375" style="218" customWidth="1"/>
    <col min="4361" max="4361" width="24.69921875" style="218" customWidth="1"/>
    <col min="4362" max="4362" width="23.8984375" style="218" customWidth="1"/>
    <col min="4363" max="4363" width="14.8984375" style="218" customWidth="1"/>
    <col min="4364" max="4364" width="18.09765625" style="218" customWidth="1"/>
    <col min="4365" max="4365" width="23" style="218" customWidth="1"/>
    <col min="4366" max="4366" width="23.796875" style="218" customWidth="1"/>
    <col min="4367" max="4367" width="24" style="218" customWidth="1"/>
    <col min="4368" max="4368" width="22.5" style="218" customWidth="1"/>
    <col min="4369" max="4369" width="12.69921875" style="218" customWidth="1"/>
    <col min="4370" max="4370" width="15.59765625" style="218" customWidth="1"/>
    <col min="4371" max="4372" width="20.69921875" style="218" customWidth="1"/>
    <col min="4373" max="4373" width="22.09765625" style="218" customWidth="1"/>
    <col min="4374" max="4374" width="19.296875" style="218" customWidth="1"/>
    <col min="4375" max="4375" width="25.296875" style="218" customWidth="1"/>
    <col min="4376" max="4376" width="13.796875" style="218" bestFit="1" customWidth="1"/>
    <col min="4377" max="4377" width="14.8984375" style="218" bestFit="1" customWidth="1"/>
    <col min="4378" max="4606" width="8.19921875" style="218"/>
    <col min="4607" max="4607" width="6.69921875" style="218" customWidth="1"/>
    <col min="4608" max="4608" width="73.8984375" style="218" customWidth="1"/>
    <col min="4609" max="4609" width="8.8984375" style="218" customWidth="1"/>
    <col min="4610" max="4610" width="11.796875" style="218" customWidth="1"/>
    <col min="4611" max="4611" width="0.19921875" style="218" customWidth="1"/>
    <col min="4612" max="4612" width="19.5" style="218" customWidth="1"/>
    <col min="4613" max="4614" width="16.296875" style="218" customWidth="1"/>
    <col min="4615" max="4615" width="18" style="218" customWidth="1"/>
    <col min="4616" max="4616" width="22.8984375" style="218" customWidth="1"/>
    <col min="4617" max="4617" width="24.69921875" style="218" customWidth="1"/>
    <col min="4618" max="4618" width="23.8984375" style="218" customWidth="1"/>
    <col min="4619" max="4619" width="14.8984375" style="218" customWidth="1"/>
    <col min="4620" max="4620" width="18.09765625" style="218" customWidth="1"/>
    <col min="4621" max="4621" width="23" style="218" customWidth="1"/>
    <col min="4622" max="4622" width="23.796875" style="218" customWidth="1"/>
    <col min="4623" max="4623" width="24" style="218" customWidth="1"/>
    <col min="4624" max="4624" width="22.5" style="218" customWidth="1"/>
    <col min="4625" max="4625" width="12.69921875" style="218" customWidth="1"/>
    <col min="4626" max="4626" width="15.59765625" style="218" customWidth="1"/>
    <col min="4627" max="4628" width="20.69921875" style="218" customWidth="1"/>
    <col min="4629" max="4629" width="22.09765625" style="218" customWidth="1"/>
    <col min="4630" max="4630" width="19.296875" style="218" customWidth="1"/>
    <col min="4631" max="4631" width="25.296875" style="218" customWidth="1"/>
    <col min="4632" max="4632" width="13.796875" style="218" bestFit="1" customWidth="1"/>
    <col min="4633" max="4633" width="14.8984375" style="218" bestFit="1" customWidth="1"/>
    <col min="4634" max="4862" width="8.19921875" style="218"/>
    <col min="4863" max="4863" width="6.69921875" style="218" customWidth="1"/>
    <col min="4864" max="4864" width="73.8984375" style="218" customWidth="1"/>
    <col min="4865" max="4865" width="8.8984375" style="218" customWidth="1"/>
    <col min="4866" max="4866" width="11.796875" style="218" customWidth="1"/>
    <col min="4867" max="4867" width="0.19921875" style="218" customWidth="1"/>
    <col min="4868" max="4868" width="19.5" style="218" customWidth="1"/>
    <col min="4869" max="4870" width="16.296875" style="218" customWidth="1"/>
    <col min="4871" max="4871" width="18" style="218" customWidth="1"/>
    <col min="4872" max="4872" width="22.8984375" style="218" customWidth="1"/>
    <col min="4873" max="4873" width="24.69921875" style="218" customWidth="1"/>
    <col min="4874" max="4874" width="23.8984375" style="218" customWidth="1"/>
    <col min="4875" max="4875" width="14.8984375" style="218" customWidth="1"/>
    <col min="4876" max="4876" width="18.09765625" style="218" customWidth="1"/>
    <col min="4877" max="4877" width="23" style="218" customWidth="1"/>
    <col min="4878" max="4878" width="23.796875" style="218" customWidth="1"/>
    <col min="4879" max="4879" width="24" style="218" customWidth="1"/>
    <col min="4880" max="4880" width="22.5" style="218" customWidth="1"/>
    <col min="4881" max="4881" width="12.69921875" style="218" customWidth="1"/>
    <col min="4882" max="4882" width="15.59765625" style="218" customWidth="1"/>
    <col min="4883" max="4884" width="20.69921875" style="218" customWidth="1"/>
    <col min="4885" max="4885" width="22.09765625" style="218" customWidth="1"/>
    <col min="4886" max="4886" width="19.296875" style="218" customWidth="1"/>
    <col min="4887" max="4887" width="25.296875" style="218" customWidth="1"/>
    <col min="4888" max="4888" width="13.796875" style="218" bestFit="1" customWidth="1"/>
    <col min="4889" max="4889" width="14.8984375" style="218" bestFit="1" customWidth="1"/>
    <col min="4890" max="5118" width="8.19921875" style="218"/>
    <col min="5119" max="5119" width="6.69921875" style="218" customWidth="1"/>
    <col min="5120" max="5120" width="73.8984375" style="218" customWidth="1"/>
    <col min="5121" max="5121" width="8.8984375" style="218" customWidth="1"/>
    <col min="5122" max="5122" width="11.796875" style="218" customWidth="1"/>
    <col min="5123" max="5123" width="0.19921875" style="218" customWidth="1"/>
    <col min="5124" max="5124" width="19.5" style="218" customWidth="1"/>
    <col min="5125" max="5126" width="16.296875" style="218" customWidth="1"/>
    <col min="5127" max="5127" width="18" style="218" customWidth="1"/>
    <col min="5128" max="5128" width="22.8984375" style="218" customWidth="1"/>
    <col min="5129" max="5129" width="24.69921875" style="218" customWidth="1"/>
    <col min="5130" max="5130" width="23.8984375" style="218" customWidth="1"/>
    <col min="5131" max="5131" width="14.8984375" style="218" customWidth="1"/>
    <col min="5132" max="5132" width="18.09765625" style="218" customWidth="1"/>
    <col min="5133" max="5133" width="23" style="218" customWidth="1"/>
    <col min="5134" max="5134" width="23.796875" style="218" customWidth="1"/>
    <col min="5135" max="5135" width="24" style="218" customWidth="1"/>
    <col min="5136" max="5136" width="22.5" style="218" customWidth="1"/>
    <col min="5137" max="5137" width="12.69921875" style="218" customWidth="1"/>
    <col min="5138" max="5138" width="15.59765625" style="218" customWidth="1"/>
    <col min="5139" max="5140" width="20.69921875" style="218" customWidth="1"/>
    <col min="5141" max="5141" width="22.09765625" style="218" customWidth="1"/>
    <col min="5142" max="5142" width="19.296875" style="218" customWidth="1"/>
    <col min="5143" max="5143" width="25.296875" style="218" customWidth="1"/>
    <col min="5144" max="5144" width="13.796875" style="218" bestFit="1" customWidth="1"/>
    <col min="5145" max="5145" width="14.8984375" style="218" bestFit="1" customWidth="1"/>
    <col min="5146" max="5374" width="8.19921875" style="218"/>
    <col min="5375" max="5375" width="6.69921875" style="218" customWidth="1"/>
    <col min="5376" max="5376" width="73.8984375" style="218" customWidth="1"/>
    <col min="5377" max="5377" width="8.8984375" style="218" customWidth="1"/>
    <col min="5378" max="5378" width="11.796875" style="218" customWidth="1"/>
    <col min="5379" max="5379" width="0.19921875" style="218" customWidth="1"/>
    <col min="5380" max="5380" width="19.5" style="218" customWidth="1"/>
    <col min="5381" max="5382" width="16.296875" style="218" customWidth="1"/>
    <col min="5383" max="5383" width="18" style="218" customWidth="1"/>
    <col min="5384" max="5384" width="22.8984375" style="218" customWidth="1"/>
    <col min="5385" max="5385" width="24.69921875" style="218" customWidth="1"/>
    <col min="5386" max="5386" width="23.8984375" style="218" customWidth="1"/>
    <col min="5387" max="5387" width="14.8984375" style="218" customWidth="1"/>
    <col min="5388" max="5388" width="18.09765625" style="218" customWidth="1"/>
    <col min="5389" max="5389" width="23" style="218" customWidth="1"/>
    <col min="5390" max="5390" width="23.796875" style="218" customWidth="1"/>
    <col min="5391" max="5391" width="24" style="218" customWidth="1"/>
    <col min="5392" max="5392" width="22.5" style="218" customWidth="1"/>
    <col min="5393" max="5393" width="12.69921875" style="218" customWidth="1"/>
    <col min="5394" max="5394" width="15.59765625" style="218" customWidth="1"/>
    <col min="5395" max="5396" width="20.69921875" style="218" customWidth="1"/>
    <col min="5397" max="5397" width="22.09765625" style="218" customWidth="1"/>
    <col min="5398" max="5398" width="19.296875" style="218" customWidth="1"/>
    <col min="5399" max="5399" width="25.296875" style="218" customWidth="1"/>
    <col min="5400" max="5400" width="13.796875" style="218" bestFit="1" customWidth="1"/>
    <col min="5401" max="5401" width="14.8984375" style="218" bestFit="1" customWidth="1"/>
    <col min="5402" max="5630" width="8.19921875" style="218"/>
    <col min="5631" max="5631" width="6.69921875" style="218" customWidth="1"/>
    <col min="5632" max="5632" width="73.8984375" style="218" customWidth="1"/>
    <col min="5633" max="5633" width="8.8984375" style="218" customWidth="1"/>
    <col min="5634" max="5634" width="11.796875" style="218" customWidth="1"/>
    <col min="5635" max="5635" width="0.19921875" style="218" customWidth="1"/>
    <col min="5636" max="5636" width="19.5" style="218" customWidth="1"/>
    <col min="5637" max="5638" width="16.296875" style="218" customWidth="1"/>
    <col min="5639" max="5639" width="18" style="218" customWidth="1"/>
    <col min="5640" max="5640" width="22.8984375" style="218" customWidth="1"/>
    <col min="5641" max="5641" width="24.69921875" style="218" customWidth="1"/>
    <col min="5642" max="5642" width="23.8984375" style="218" customWidth="1"/>
    <col min="5643" max="5643" width="14.8984375" style="218" customWidth="1"/>
    <col min="5644" max="5644" width="18.09765625" style="218" customWidth="1"/>
    <col min="5645" max="5645" width="23" style="218" customWidth="1"/>
    <col min="5646" max="5646" width="23.796875" style="218" customWidth="1"/>
    <col min="5647" max="5647" width="24" style="218" customWidth="1"/>
    <col min="5648" max="5648" width="22.5" style="218" customWidth="1"/>
    <col min="5649" max="5649" width="12.69921875" style="218" customWidth="1"/>
    <col min="5650" max="5650" width="15.59765625" style="218" customWidth="1"/>
    <col min="5651" max="5652" width="20.69921875" style="218" customWidth="1"/>
    <col min="5653" max="5653" width="22.09765625" style="218" customWidth="1"/>
    <col min="5654" max="5654" width="19.296875" style="218" customWidth="1"/>
    <col min="5655" max="5655" width="25.296875" style="218" customWidth="1"/>
    <col min="5656" max="5656" width="13.796875" style="218" bestFit="1" customWidth="1"/>
    <col min="5657" max="5657" width="14.8984375" style="218" bestFit="1" customWidth="1"/>
    <col min="5658" max="5886" width="8.19921875" style="218"/>
    <col min="5887" max="5887" width="6.69921875" style="218" customWidth="1"/>
    <col min="5888" max="5888" width="73.8984375" style="218" customWidth="1"/>
    <col min="5889" max="5889" width="8.8984375" style="218" customWidth="1"/>
    <col min="5890" max="5890" width="11.796875" style="218" customWidth="1"/>
    <col min="5891" max="5891" width="0.19921875" style="218" customWidth="1"/>
    <col min="5892" max="5892" width="19.5" style="218" customWidth="1"/>
    <col min="5893" max="5894" width="16.296875" style="218" customWidth="1"/>
    <col min="5895" max="5895" width="18" style="218" customWidth="1"/>
    <col min="5896" max="5896" width="22.8984375" style="218" customWidth="1"/>
    <col min="5897" max="5897" width="24.69921875" style="218" customWidth="1"/>
    <col min="5898" max="5898" width="23.8984375" style="218" customWidth="1"/>
    <col min="5899" max="5899" width="14.8984375" style="218" customWidth="1"/>
    <col min="5900" max="5900" width="18.09765625" style="218" customWidth="1"/>
    <col min="5901" max="5901" width="23" style="218" customWidth="1"/>
    <col min="5902" max="5902" width="23.796875" style="218" customWidth="1"/>
    <col min="5903" max="5903" width="24" style="218" customWidth="1"/>
    <col min="5904" max="5904" width="22.5" style="218" customWidth="1"/>
    <col min="5905" max="5905" width="12.69921875" style="218" customWidth="1"/>
    <col min="5906" max="5906" width="15.59765625" style="218" customWidth="1"/>
    <col min="5907" max="5908" width="20.69921875" style="218" customWidth="1"/>
    <col min="5909" max="5909" width="22.09765625" style="218" customWidth="1"/>
    <col min="5910" max="5910" width="19.296875" style="218" customWidth="1"/>
    <col min="5911" max="5911" width="25.296875" style="218" customWidth="1"/>
    <col min="5912" max="5912" width="13.796875" style="218" bestFit="1" customWidth="1"/>
    <col min="5913" max="5913" width="14.8984375" style="218" bestFit="1" customWidth="1"/>
    <col min="5914" max="6142" width="8.19921875" style="218"/>
    <col min="6143" max="6143" width="6.69921875" style="218" customWidth="1"/>
    <col min="6144" max="6144" width="73.8984375" style="218" customWidth="1"/>
    <col min="6145" max="6145" width="8.8984375" style="218" customWidth="1"/>
    <col min="6146" max="6146" width="11.796875" style="218" customWidth="1"/>
    <col min="6147" max="6147" width="0.19921875" style="218" customWidth="1"/>
    <col min="6148" max="6148" width="19.5" style="218" customWidth="1"/>
    <col min="6149" max="6150" width="16.296875" style="218" customWidth="1"/>
    <col min="6151" max="6151" width="18" style="218" customWidth="1"/>
    <col min="6152" max="6152" width="22.8984375" style="218" customWidth="1"/>
    <col min="6153" max="6153" width="24.69921875" style="218" customWidth="1"/>
    <col min="6154" max="6154" width="23.8984375" style="218" customWidth="1"/>
    <col min="6155" max="6155" width="14.8984375" style="218" customWidth="1"/>
    <col min="6156" max="6156" width="18.09765625" style="218" customWidth="1"/>
    <col min="6157" max="6157" width="23" style="218" customWidth="1"/>
    <col min="6158" max="6158" width="23.796875" style="218" customWidth="1"/>
    <col min="6159" max="6159" width="24" style="218" customWidth="1"/>
    <col min="6160" max="6160" width="22.5" style="218" customWidth="1"/>
    <col min="6161" max="6161" width="12.69921875" style="218" customWidth="1"/>
    <col min="6162" max="6162" width="15.59765625" style="218" customWidth="1"/>
    <col min="6163" max="6164" width="20.69921875" style="218" customWidth="1"/>
    <col min="6165" max="6165" width="22.09765625" style="218" customWidth="1"/>
    <col min="6166" max="6166" width="19.296875" style="218" customWidth="1"/>
    <col min="6167" max="6167" width="25.296875" style="218" customWidth="1"/>
    <col min="6168" max="6168" width="13.796875" style="218" bestFit="1" customWidth="1"/>
    <col min="6169" max="6169" width="14.8984375" style="218" bestFit="1" customWidth="1"/>
    <col min="6170" max="6398" width="8.19921875" style="218"/>
    <col min="6399" max="6399" width="6.69921875" style="218" customWidth="1"/>
    <col min="6400" max="6400" width="73.8984375" style="218" customWidth="1"/>
    <col min="6401" max="6401" width="8.8984375" style="218" customWidth="1"/>
    <col min="6402" max="6402" width="11.796875" style="218" customWidth="1"/>
    <col min="6403" max="6403" width="0.19921875" style="218" customWidth="1"/>
    <col min="6404" max="6404" width="19.5" style="218" customWidth="1"/>
    <col min="6405" max="6406" width="16.296875" style="218" customWidth="1"/>
    <col min="6407" max="6407" width="18" style="218" customWidth="1"/>
    <col min="6408" max="6408" width="22.8984375" style="218" customWidth="1"/>
    <col min="6409" max="6409" width="24.69921875" style="218" customWidth="1"/>
    <col min="6410" max="6410" width="23.8984375" style="218" customWidth="1"/>
    <col min="6411" max="6411" width="14.8984375" style="218" customWidth="1"/>
    <col min="6412" max="6412" width="18.09765625" style="218" customWidth="1"/>
    <col min="6413" max="6413" width="23" style="218" customWidth="1"/>
    <col min="6414" max="6414" width="23.796875" style="218" customWidth="1"/>
    <col min="6415" max="6415" width="24" style="218" customWidth="1"/>
    <col min="6416" max="6416" width="22.5" style="218" customWidth="1"/>
    <col min="6417" max="6417" width="12.69921875" style="218" customWidth="1"/>
    <col min="6418" max="6418" width="15.59765625" style="218" customWidth="1"/>
    <col min="6419" max="6420" width="20.69921875" style="218" customWidth="1"/>
    <col min="6421" max="6421" width="22.09765625" style="218" customWidth="1"/>
    <col min="6422" max="6422" width="19.296875" style="218" customWidth="1"/>
    <col min="6423" max="6423" width="25.296875" style="218" customWidth="1"/>
    <col min="6424" max="6424" width="13.796875" style="218" bestFit="1" customWidth="1"/>
    <col min="6425" max="6425" width="14.8984375" style="218" bestFit="1" customWidth="1"/>
    <col min="6426" max="6654" width="8.19921875" style="218"/>
    <col min="6655" max="6655" width="6.69921875" style="218" customWidth="1"/>
    <col min="6656" max="6656" width="73.8984375" style="218" customWidth="1"/>
    <col min="6657" max="6657" width="8.8984375" style="218" customWidth="1"/>
    <col min="6658" max="6658" width="11.796875" style="218" customWidth="1"/>
    <col min="6659" max="6659" width="0.19921875" style="218" customWidth="1"/>
    <col min="6660" max="6660" width="19.5" style="218" customWidth="1"/>
    <col min="6661" max="6662" width="16.296875" style="218" customWidth="1"/>
    <col min="6663" max="6663" width="18" style="218" customWidth="1"/>
    <col min="6664" max="6664" width="22.8984375" style="218" customWidth="1"/>
    <col min="6665" max="6665" width="24.69921875" style="218" customWidth="1"/>
    <col min="6666" max="6666" width="23.8984375" style="218" customWidth="1"/>
    <col min="6667" max="6667" width="14.8984375" style="218" customWidth="1"/>
    <col min="6668" max="6668" width="18.09765625" style="218" customWidth="1"/>
    <col min="6669" max="6669" width="23" style="218" customWidth="1"/>
    <col min="6670" max="6670" width="23.796875" style="218" customWidth="1"/>
    <col min="6671" max="6671" width="24" style="218" customWidth="1"/>
    <col min="6672" max="6672" width="22.5" style="218" customWidth="1"/>
    <col min="6673" max="6673" width="12.69921875" style="218" customWidth="1"/>
    <col min="6674" max="6674" width="15.59765625" style="218" customWidth="1"/>
    <col min="6675" max="6676" width="20.69921875" style="218" customWidth="1"/>
    <col min="6677" max="6677" width="22.09765625" style="218" customWidth="1"/>
    <col min="6678" max="6678" width="19.296875" style="218" customWidth="1"/>
    <col min="6679" max="6679" width="25.296875" style="218" customWidth="1"/>
    <col min="6680" max="6680" width="13.796875" style="218" bestFit="1" customWidth="1"/>
    <col min="6681" max="6681" width="14.8984375" style="218" bestFit="1" customWidth="1"/>
    <col min="6682" max="6910" width="8.19921875" style="218"/>
    <col min="6911" max="6911" width="6.69921875" style="218" customWidth="1"/>
    <col min="6912" max="6912" width="73.8984375" style="218" customWidth="1"/>
    <col min="6913" max="6913" width="8.8984375" style="218" customWidth="1"/>
    <col min="6914" max="6914" width="11.796875" style="218" customWidth="1"/>
    <col min="6915" max="6915" width="0.19921875" style="218" customWidth="1"/>
    <col min="6916" max="6916" width="19.5" style="218" customWidth="1"/>
    <col min="6917" max="6918" width="16.296875" style="218" customWidth="1"/>
    <col min="6919" max="6919" width="18" style="218" customWidth="1"/>
    <col min="6920" max="6920" width="22.8984375" style="218" customWidth="1"/>
    <col min="6921" max="6921" width="24.69921875" style="218" customWidth="1"/>
    <col min="6922" max="6922" width="23.8984375" style="218" customWidth="1"/>
    <col min="6923" max="6923" width="14.8984375" style="218" customWidth="1"/>
    <col min="6924" max="6924" width="18.09765625" style="218" customWidth="1"/>
    <col min="6925" max="6925" width="23" style="218" customWidth="1"/>
    <col min="6926" max="6926" width="23.796875" style="218" customWidth="1"/>
    <col min="6927" max="6927" width="24" style="218" customWidth="1"/>
    <col min="6928" max="6928" width="22.5" style="218" customWidth="1"/>
    <col min="6929" max="6929" width="12.69921875" style="218" customWidth="1"/>
    <col min="6930" max="6930" width="15.59765625" style="218" customWidth="1"/>
    <col min="6931" max="6932" width="20.69921875" style="218" customWidth="1"/>
    <col min="6933" max="6933" width="22.09765625" style="218" customWidth="1"/>
    <col min="6934" max="6934" width="19.296875" style="218" customWidth="1"/>
    <col min="6935" max="6935" width="25.296875" style="218" customWidth="1"/>
    <col min="6936" max="6936" width="13.796875" style="218" bestFit="1" customWidth="1"/>
    <col min="6937" max="6937" width="14.8984375" style="218" bestFit="1" customWidth="1"/>
    <col min="6938" max="7166" width="8.19921875" style="218"/>
    <col min="7167" max="7167" width="6.69921875" style="218" customWidth="1"/>
    <col min="7168" max="7168" width="73.8984375" style="218" customWidth="1"/>
    <col min="7169" max="7169" width="8.8984375" style="218" customWidth="1"/>
    <col min="7170" max="7170" width="11.796875" style="218" customWidth="1"/>
    <col min="7171" max="7171" width="0.19921875" style="218" customWidth="1"/>
    <col min="7172" max="7172" width="19.5" style="218" customWidth="1"/>
    <col min="7173" max="7174" width="16.296875" style="218" customWidth="1"/>
    <col min="7175" max="7175" width="18" style="218" customWidth="1"/>
    <col min="7176" max="7176" width="22.8984375" style="218" customWidth="1"/>
    <col min="7177" max="7177" width="24.69921875" style="218" customWidth="1"/>
    <col min="7178" max="7178" width="23.8984375" style="218" customWidth="1"/>
    <col min="7179" max="7179" width="14.8984375" style="218" customWidth="1"/>
    <col min="7180" max="7180" width="18.09765625" style="218" customWidth="1"/>
    <col min="7181" max="7181" width="23" style="218" customWidth="1"/>
    <col min="7182" max="7182" width="23.796875" style="218" customWidth="1"/>
    <col min="7183" max="7183" width="24" style="218" customWidth="1"/>
    <col min="7184" max="7184" width="22.5" style="218" customWidth="1"/>
    <col min="7185" max="7185" width="12.69921875" style="218" customWidth="1"/>
    <col min="7186" max="7186" width="15.59765625" style="218" customWidth="1"/>
    <col min="7187" max="7188" width="20.69921875" style="218" customWidth="1"/>
    <col min="7189" max="7189" width="22.09765625" style="218" customWidth="1"/>
    <col min="7190" max="7190" width="19.296875" style="218" customWidth="1"/>
    <col min="7191" max="7191" width="25.296875" style="218" customWidth="1"/>
    <col min="7192" max="7192" width="13.796875" style="218" bestFit="1" customWidth="1"/>
    <col min="7193" max="7193" width="14.8984375" style="218" bestFit="1" customWidth="1"/>
    <col min="7194" max="7422" width="8.19921875" style="218"/>
    <col min="7423" max="7423" width="6.69921875" style="218" customWidth="1"/>
    <col min="7424" max="7424" width="73.8984375" style="218" customWidth="1"/>
    <col min="7425" max="7425" width="8.8984375" style="218" customWidth="1"/>
    <col min="7426" max="7426" width="11.796875" style="218" customWidth="1"/>
    <col min="7427" max="7427" width="0.19921875" style="218" customWidth="1"/>
    <col min="7428" max="7428" width="19.5" style="218" customWidth="1"/>
    <col min="7429" max="7430" width="16.296875" style="218" customWidth="1"/>
    <col min="7431" max="7431" width="18" style="218" customWidth="1"/>
    <col min="7432" max="7432" width="22.8984375" style="218" customWidth="1"/>
    <col min="7433" max="7433" width="24.69921875" style="218" customWidth="1"/>
    <col min="7434" max="7434" width="23.8984375" style="218" customWidth="1"/>
    <col min="7435" max="7435" width="14.8984375" style="218" customWidth="1"/>
    <col min="7436" max="7436" width="18.09765625" style="218" customWidth="1"/>
    <col min="7437" max="7437" width="23" style="218" customWidth="1"/>
    <col min="7438" max="7438" width="23.796875" style="218" customWidth="1"/>
    <col min="7439" max="7439" width="24" style="218" customWidth="1"/>
    <col min="7440" max="7440" width="22.5" style="218" customWidth="1"/>
    <col min="7441" max="7441" width="12.69921875" style="218" customWidth="1"/>
    <col min="7442" max="7442" width="15.59765625" style="218" customWidth="1"/>
    <col min="7443" max="7444" width="20.69921875" style="218" customWidth="1"/>
    <col min="7445" max="7445" width="22.09765625" style="218" customWidth="1"/>
    <col min="7446" max="7446" width="19.296875" style="218" customWidth="1"/>
    <col min="7447" max="7447" width="25.296875" style="218" customWidth="1"/>
    <col min="7448" max="7448" width="13.796875" style="218" bestFit="1" customWidth="1"/>
    <col min="7449" max="7449" width="14.8984375" style="218" bestFit="1" customWidth="1"/>
    <col min="7450" max="7678" width="8.19921875" style="218"/>
    <col min="7679" max="7679" width="6.69921875" style="218" customWidth="1"/>
    <col min="7680" max="7680" width="73.8984375" style="218" customWidth="1"/>
    <col min="7681" max="7681" width="8.8984375" style="218" customWidth="1"/>
    <col min="7682" max="7682" width="11.796875" style="218" customWidth="1"/>
    <col min="7683" max="7683" width="0.19921875" style="218" customWidth="1"/>
    <col min="7684" max="7684" width="19.5" style="218" customWidth="1"/>
    <col min="7685" max="7686" width="16.296875" style="218" customWidth="1"/>
    <col min="7687" max="7687" width="18" style="218" customWidth="1"/>
    <col min="7688" max="7688" width="22.8984375" style="218" customWidth="1"/>
    <col min="7689" max="7689" width="24.69921875" style="218" customWidth="1"/>
    <col min="7690" max="7690" width="23.8984375" style="218" customWidth="1"/>
    <col min="7691" max="7691" width="14.8984375" style="218" customWidth="1"/>
    <col min="7692" max="7692" width="18.09765625" style="218" customWidth="1"/>
    <col min="7693" max="7693" width="23" style="218" customWidth="1"/>
    <col min="7694" max="7694" width="23.796875" style="218" customWidth="1"/>
    <col min="7695" max="7695" width="24" style="218" customWidth="1"/>
    <col min="7696" max="7696" width="22.5" style="218" customWidth="1"/>
    <col min="7697" max="7697" width="12.69921875" style="218" customWidth="1"/>
    <col min="7698" max="7698" width="15.59765625" style="218" customWidth="1"/>
    <col min="7699" max="7700" width="20.69921875" style="218" customWidth="1"/>
    <col min="7701" max="7701" width="22.09765625" style="218" customWidth="1"/>
    <col min="7702" max="7702" width="19.296875" style="218" customWidth="1"/>
    <col min="7703" max="7703" width="25.296875" style="218" customWidth="1"/>
    <col min="7704" max="7704" width="13.796875" style="218" bestFit="1" customWidth="1"/>
    <col min="7705" max="7705" width="14.8984375" style="218" bestFit="1" customWidth="1"/>
    <col min="7706" max="7934" width="8.19921875" style="218"/>
    <col min="7935" max="7935" width="6.69921875" style="218" customWidth="1"/>
    <col min="7936" max="7936" width="73.8984375" style="218" customWidth="1"/>
    <col min="7937" max="7937" width="8.8984375" style="218" customWidth="1"/>
    <col min="7938" max="7938" width="11.796875" style="218" customWidth="1"/>
    <col min="7939" max="7939" width="0.19921875" style="218" customWidth="1"/>
    <col min="7940" max="7940" width="19.5" style="218" customWidth="1"/>
    <col min="7941" max="7942" width="16.296875" style="218" customWidth="1"/>
    <col min="7943" max="7943" width="18" style="218" customWidth="1"/>
    <col min="7944" max="7944" width="22.8984375" style="218" customWidth="1"/>
    <col min="7945" max="7945" width="24.69921875" style="218" customWidth="1"/>
    <col min="7946" max="7946" width="23.8984375" style="218" customWidth="1"/>
    <col min="7947" max="7947" width="14.8984375" style="218" customWidth="1"/>
    <col min="7948" max="7948" width="18.09765625" style="218" customWidth="1"/>
    <col min="7949" max="7949" width="23" style="218" customWidth="1"/>
    <col min="7950" max="7950" width="23.796875" style="218" customWidth="1"/>
    <col min="7951" max="7951" width="24" style="218" customWidth="1"/>
    <col min="7952" max="7952" width="22.5" style="218" customWidth="1"/>
    <col min="7953" max="7953" width="12.69921875" style="218" customWidth="1"/>
    <col min="7954" max="7954" width="15.59765625" style="218" customWidth="1"/>
    <col min="7955" max="7956" width="20.69921875" style="218" customWidth="1"/>
    <col min="7957" max="7957" width="22.09765625" style="218" customWidth="1"/>
    <col min="7958" max="7958" width="19.296875" style="218" customWidth="1"/>
    <col min="7959" max="7959" width="25.296875" style="218" customWidth="1"/>
    <col min="7960" max="7960" width="13.796875" style="218" bestFit="1" customWidth="1"/>
    <col min="7961" max="7961" width="14.8984375" style="218" bestFit="1" customWidth="1"/>
    <col min="7962" max="8190" width="8.19921875" style="218"/>
    <col min="8191" max="8191" width="6.69921875" style="218" customWidth="1"/>
    <col min="8192" max="8192" width="73.8984375" style="218" customWidth="1"/>
    <col min="8193" max="8193" width="8.8984375" style="218" customWidth="1"/>
    <col min="8194" max="8194" width="11.796875" style="218" customWidth="1"/>
    <col min="8195" max="8195" width="0.19921875" style="218" customWidth="1"/>
    <col min="8196" max="8196" width="19.5" style="218" customWidth="1"/>
    <col min="8197" max="8198" width="16.296875" style="218" customWidth="1"/>
    <col min="8199" max="8199" width="18" style="218" customWidth="1"/>
    <col min="8200" max="8200" width="22.8984375" style="218" customWidth="1"/>
    <col min="8201" max="8201" width="24.69921875" style="218" customWidth="1"/>
    <col min="8202" max="8202" width="23.8984375" style="218" customWidth="1"/>
    <col min="8203" max="8203" width="14.8984375" style="218" customWidth="1"/>
    <col min="8204" max="8204" width="18.09765625" style="218" customWidth="1"/>
    <col min="8205" max="8205" width="23" style="218" customWidth="1"/>
    <col min="8206" max="8206" width="23.796875" style="218" customWidth="1"/>
    <col min="8207" max="8207" width="24" style="218" customWidth="1"/>
    <col min="8208" max="8208" width="22.5" style="218" customWidth="1"/>
    <col min="8209" max="8209" width="12.69921875" style="218" customWidth="1"/>
    <col min="8210" max="8210" width="15.59765625" style="218" customWidth="1"/>
    <col min="8211" max="8212" width="20.69921875" style="218" customWidth="1"/>
    <col min="8213" max="8213" width="22.09765625" style="218" customWidth="1"/>
    <col min="8214" max="8214" width="19.296875" style="218" customWidth="1"/>
    <col min="8215" max="8215" width="25.296875" style="218" customWidth="1"/>
    <col min="8216" max="8216" width="13.796875" style="218" bestFit="1" customWidth="1"/>
    <col min="8217" max="8217" width="14.8984375" style="218" bestFit="1" customWidth="1"/>
    <col min="8218" max="8446" width="8.19921875" style="218"/>
    <col min="8447" max="8447" width="6.69921875" style="218" customWidth="1"/>
    <col min="8448" max="8448" width="73.8984375" style="218" customWidth="1"/>
    <col min="8449" max="8449" width="8.8984375" style="218" customWidth="1"/>
    <col min="8450" max="8450" width="11.796875" style="218" customWidth="1"/>
    <col min="8451" max="8451" width="0.19921875" style="218" customWidth="1"/>
    <col min="8452" max="8452" width="19.5" style="218" customWidth="1"/>
    <col min="8453" max="8454" width="16.296875" style="218" customWidth="1"/>
    <col min="8455" max="8455" width="18" style="218" customWidth="1"/>
    <col min="8456" max="8456" width="22.8984375" style="218" customWidth="1"/>
    <col min="8457" max="8457" width="24.69921875" style="218" customWidth="1"/>
    <col min="8458" max="8458" width="23.8984375" style="218" customWidth="1"/>
    <col min="8459" max="8459" width="14.8984375" style="218" customWidth="1"/>
    <col min="8460" max="8460" width="18.09765625" style="218" customWidth="1"/>
    <col min="8461" max="8461" width="23" style="218" customWidth="1"/>
    <col min="8462" max="8462" width="23.796875" style="218" customWidth="1"/>
    <col min="8463" max="8463" width="24" style="218" customWidth="1"/>
    <col min="8464" max="8464" width="22.5" style="218" customWidth="1"/>
    <col min="8465" max="8465" width="12.69921875" style="218" customWidth="1"/>
    <col min="8466" max="8466" width="15.59765625" style="218" customWidth="1"/>
    <col min="8467" max="8468" width="20.69921875" style="218" customWidth="1"/>
    <col min="8469" max="8469" width="22.09765625" style="218" customWidth="1"/>
    <col min="8470" max="8470" width="19.296875" style="218" customWidth="1"/>
    <col min="8471" max="8471" width="25.296875" style="218" customWidth="1"/>
    <col min="8472" max="8472" width="13.796875" style="218" bestFit="1" customWidth="1"/>
    <col min="8473" max="8473" width="14.8984375" style="218" bestFit="1" customWidth="1"/>
    <col min="8474" max="8702" width="8.19921875" style="218"/>
    <col min="8703" max="8703" width="6.69921875" style="218" customWidth="1"/>
    <col min="8704" max="8704" width="73.8984375" style="218" customWidth="1"/>
    <col min="8705" max="8705" width="8.8984375" style="218" customWidth="1"/>
    <col min="8706" max="8706" width="11.796875" style="218" customWidth="1"/>
    <col min="8707" max="8707" width="0.19921875" style="218" customWidth="1"/>
    <col min="8708" max="8708" width="19.5" style="218" customWidth="1"/>
    <col min="8709" max="8710" width="16.296875" style="218" customWidth="1"/>
    <col min="8711" max="8711" width="18" style="218" customWidth="1"/>
    <col min="8712" max="8712" width="22.8984375" style="218" customWidth="1"/>
    <col min="8713" max="8713" width="24.69921875" style="218" customWidth="1"/>
    <col min="8714" max="8714" width="23.8984375" style="218" customWidth="1"/>
    <col min="8715" max="8715" width="14.8984375" style="218" customWidth="1"/>
    <col min="8716" max="8716" width="18.09765625" style="218" customWidth="1"/>
    <col min="8717" max="8717" width="23" style="218" customWidth="1"/>
    <col min="8718" max="8718" width="23.796875" style="218" customWidth="1"/>
    <col min="8719" max="8719" width="24" style="218" customWidth="1"/>
    <col min="8720" max="8720" width="22.5" style="218" customWidth="1"/>
    <col min="8721" max="8721" width="12.69921875" style="218" customWidth="1"/>
    <col min="8722" max="8722" width="15.59765625" style="218" customWidth="1"/>
    <col min="8723" max="8724" width="20.69921875" style="218" customWidth="1"/>
    <col min="8725" max="8725" width="22.09765625" style="218" customWidth="1"/>
    <col min="8726" max="8726" width="19.296875" style="218" customWidth="1"/>
    <col min="8727" max="8727" width="25.296875" style="218" customWidth="1"/>
    <col min="8728" max="8728" width="13.796875" style="218" bestFit="1" customWidth="1"/>
    <col min="8729" max="8729" width="14.8984375" style="218" bestFit="1" customWidth="1"/>
    <col min="8730" max="8958" width="8.19921875" style="218"/>
    <col min="8959" max="8959" width="6.69921875" style="218" customWidth="1"/>
    <col min="8960" max="8960" width="73.8984375" style="218" customWidth="1"/>
    <col min="8961" max="8961" width="8.8984375" style="218" customWidth="1"/>
    <col min="8962" max="8962" width="11.796875" style="218" customWidth="1"/>
    <col min="8963" max="8963" width="0.19921875" style="218" customWidth="1"/>
    <col min="8964" max="8964" width="19.5" style="218" customWidth="1"/>
    <col min="8965" max="8966" width="16.296875" style="218" customWidth="1"/>
    <col min="8967" max="8967" width="18" style="218" customWidth="1"/>
    <col min="8968" max="8968" width="22.8984375" style="218" customWidth="1"/>
    <col min="8969" max="8969" width="24.69921875" style="218" customWidth="1"/>
    <col min="8970" max="8970" width="23.8984375" style="218" customWidth="1"/>
    <col min="8971" max="8971" width="14.8984375" style="218" customWidth="1"/>
    <col min="8972" max="8972" width="18.09765625" style="218" customWidth="1"/>
    <col min="8973" max="8973" width="23" style="218" customWidth="1"/>
    <col min="8974" max="8974" width="23.796875" style="218" customWidth="1"/>
    <col min="8975" max="8975" width="24" style="218" customWidth="1"/>
    <col min="8976" max="8976" width="22.5" style="218" customWidth="1"/>
    <col min="8977" max="8977" width="12.69921875" style="218" customWidth="1"/>
    <col min="8978" max="8978" width="15.59765625" style="218" customWidth="1"/>
    <col min="8979" max="8980" width="20.69921875" style="218" customWidth="1"/>
    <col min="8981" max="8981" width="22.09765625" style="218" customWidth="1"/>
    <col min="8982" max="8982" width="19.296875" style="218" customWidth="1"/>
    <col min="8983" max="8983" width="25.296875" style="218" customWidth="1"/>
    <col min="8984" max="8984" width="13.796875" style="218" bestFit="1" customWidth="1"/>
    <col min="8985" max="8985" width="14.8984375" style="218" bestFit="1" customWidth="1"/>
    <col min="8986" max="9214" width="8.19921875" style="218"/>
    <col min="9215" max="9215" width="6.69921875" style="218" customWidth="1"/>
    <col min="9216" max="9216" width="73.8984375" style="218" customWidth="1"/>
    <col min="9217" max="9217" width="8.8984375" style="218" customWidth="1"/>
    <col min="9218" max="9218" width="11.796875" style="218" customWidth="1"/>
    <col min="9219" max="9219" width="0.19921875" style="218" customWidth="1"/>
    <col min="9220" max="9220" width="19.5" style="218" customWidth="1"/>
    <col min="9221" max="9222" width="16.296875" style="218" customWidth="1"/>
    <col min="9223" max="9223" width="18" style="218" customWidth="1"/>
    <col min="9224" max="9224" width="22.8984375" style="218" customWidth="1"/>
    <col min="9225" max="9225" width="24.69921875" style="218" customWidth="1"/>
    <col min="9226" max="9226" width="23.8984375" style="218" customWidth="1"/>
    <col min="9227" max="9227" width="14.8984375" style="218" customWidth="1"/>
    <col min="9228" max="9228" width="18.09765625" style="218" customWidth="1"/>
    <col min="9229" max="9229" width="23" style="218" customWidth="1"/>
    <col min="9230" max="9230" width="23.796875" style="218" customWidth="1"/>
    <col min="9231" max="9231" width="24" style="218" customWidth="1"/>
    <col min="9232" max="9232" width="22.5" style="218" customWidth="1"/>
    <col min="9233" max="9233" width="12.69921875" style="218" customWidth="1"/>
    <col min="9234" max="9234" width="15.59765625" style="218" customWidth="1"/>
    <col min="9235" max="9236" width="20.69921875" style="218" customWidth="1"/>
    <col min="9237" max="9237" width="22.09765625" style="218" customWidth="1"/>
    <col min="9238" max="9238" width="19.296875" style="218" customWidth="1"/>
    <col min="9239" max="9239" width="25.296875" style="218" customWidth="1"/>
    <col min="9240" max="9240" width="13.796875" style="218" bestFit="1" customWidth="1"/>
    <col min="9241" max="9241" width="14.8984375" style="218" bestFit="1" customWidth="1"/>
    <col min="9242" max="9470" width="8.19921875" style="218"/>
    <col min="9471" max="9471" width="6.69921875" style="218" customWidth="1"/>
    <col min="9472" max="9472" width="73.8984375" style="218" customWidth="1"/>
    <col min="9473" max="9473" width="8.8984375" style="218" customWidth="1"/>
    <col min="9474" max="9474" width="11.796875" style="218" customWidth="1"/>
    <col min="9475" max="9475" width="0.19921875" style="218" customWidth="1"/>
    <col min="9476" max="9476" width="19.5" style="218" customWidth="1"/>
    <col min="9477" max="9478" width="16.296875" style="218" customWidth="1"/>
    <col min="9479" max="9479" width="18" style="218" customWidth="1"/>
    <col min="9480" max="9480" width="22.8984375" style="218" customWidth="1"/>
    <col min="9481" max="9481" width="24.69921875" style="218" customWidth="1"/>
    <col min="9482" max="9482" width="23.8984375" style="218" customWidth="1"/>
    <col min="9483" max="9483" width="14.8984375" style="218" customWidth="1"/>
    <col min="9484" max="9484" width="18.09765625" style="218" customWidth="1"/>
    <col min="9485" max="9485" width="23" style="218" customWidth="1"/>
    <col min="9486" max="9486" width="23.796875" style="218" customWidth="1"/>
    <col min="9487" max="9487" width="24" style="218" customWidth="1"/>
    <col min="9488" max="9488" width="22.5" style="218" customWidth="1"/>
    <col min="9489" max="9489" width="12.69921875" style="218" customWidth="1"/>
    <col min="9490" max="9490" width="15.59765625" style="218" customWidth="1"/>
    <col min="9491" max="9492" width="20.69921875" style="218" customWidth="1"/>
    <col min="9493" max="9493" width="22.09765625" style="218" customWidth="1"/>
    <col min="9494" max="9494" width="19.296875" style="218" customWidth="1"/>
    <col min="9495" max="9495" width="25.296875" style="218" customWidth="1"/>
    <col min="9496" max="9496" width="13.796875" style="218" bestFit="1" customWidth="1"/>
    <col min="9497" max="9497" width="14.8984375" style="218" bestFit="1" customWidth="1"/>
    <col min="9498" max="9726" width="8.19921875" style="218"/>
    <col min="9727" max="9727" width="6.69921875" style="218" customWidth="1"/>
    <col min="9728" max="9728" width="73.8984375" style="218" customWidth="1"/>
    <col min="9729" max="9729" width="8.8984375" style="218" customWidth="1"/>
    <col min="9730" max="9730" width="11.796875" style="218" customWidth="1"/>
    <col min="9731" max="9731" width="0.19921875" style="218" customWidth="1"/>
    <col min="9732" max="9732" width="19.5" style="218" customWidth="1"/>
    <col min="9733" max="9734" width="16.296875" style="218" customWidth="1"/>
    <col min="9735" max="9735" width="18" style="218" customWidth="1"/>
    <col min="9736" max="9736" width="22.8984375" style="218" customWidth="1"/>
    <col min="9737" max="9737" width="24.69921875" style="218" customWidth="1"/>
    <col min="9738" max="9738" width="23.8984375" style="218" customWidth="1"/>
    <col min="9739" max="9739" width="14.8984375" style="218" customWidth="1"/>
    <col min="9740" max="9740" width="18.09765625" style="218" customWidth="1"/>
    <col min="9741" max="9741" width="23" style="218" customWidth="1"/>
    <col min="9742" max="9742" width="23.796875" style="218" customWidth="1"/>
    <col min="9743" max="9743" width="24" style="218" customWidth="1"/>
    <col min="9744" max="9744" width="22.5" style="218" customWidth="1"/>
    <col min="9745" max="9745" width="12.69921875" style="218" customWidth="1"/>
    <col min="9746" max="9746" width="15.59765625" style="218" customWidth="1"/>
    <col min="9747" max="9748" width="20.69921875" style="218" customWidth="1"/>
    <col min="9749" max="9749" width="22.09765625" style="218" customWidth="1"/>
    <col min="9750" max="9750" width="19.296875" style="218" customWidth="1"/>
    <col min="9751" max="9751" width="25.296875" style="218" customWidth="1"/>
    <col min="9752" max="9752" width="13.796875" style="218" bestFit="1" customWidth="1"/>
    <col min="9753" max="9753" width="14.8984375" style="218" bestFit="1" customWidth="1"/>
    <col min="9754" max="9982" width="8.19921875" style="218"/>
    <col min="9983" max="9983" width="6.69921875" style="218" customWidth="1"/>
    <col min="9984" max="9984" width="73.8984375" style="218" customWidth="1"/>
    <col min="9985" max="9985" width="8.8984375" style="218" customWidth="1"/>
    <col min="9986" max="9986" width="11.796875" style="218" customWidth="1"/>
    <col min="9987" max="9987" width="0.19921875" style="218" customWidth="1"/>
    <col min="9988" max="9988" width="19.5" style="218" customWidth="1"/>
    <col min="9989" max="9990" width="16.296875" style="218" customWidth="1"/>
    <col min="9991" max="9991" width="18" style="218" customWidth="1"/>
    <col min="9992" max="9992" width="22.8984375" style="218" customWidth="1"/>
    <col min="9993" max="9993" width="24.69921875" style="218" customWidth="1"/>
    <col min="9994" max="9994" width="23.8984375" style="218" customWidth="1"/>
    <col min="9995" max="9995" width="14.8984375" style="218" customWidth="1"/>
    <col min="9996" max="9996" width="18.09765625" style="218" customWidth="1"/>
    <col min="9997" max="9997" width="23" style="218" customWidth="1"/>
    <col min="9998" max="9998" width="23.796875" style="218" customWidth="1"/>
    <col min="9999" max="9999" width="24" style="218" customWidth="1"/>
    <col min="10000" max="10000" width="22.5" style="218" customWidth="1"/>
    <col min="10001" max="10001" width="12.69921875" style="218" customWidth="1"/>
    <col min="10002" max="10002" width="15.59765625" style="218" customWidth="1"/>
    <col min="10003" max="10004" width="20.69921875" style="218" customWidth="1"/>
    <col min="10005" max="10005" width="22.09765625" style="218" customWidth="1"/>
    <col min="10006" max="10006" width="19.296875" style="218" customWidth="1"/>
    <col min="10007" max="10007" width="25.296875" style="218" customWidth="1"/>
    <col min="10008" max="10008" width="13.796875" style="218" bestFit="1" customWidth="1"/>
    <col min="10009" max="10009" width="14.8984375" style="218" bestFit="1" customWidth="1"/>
    <col min="10010" max="10238" width="8.19921875" style="218"/>
    <col min="10239" max="10239" width="6.69921875" style="218" customWidth="1"/>
    <col min="10240" max="10240" width="73.8984375" style="218" customWidth="1"/>
    <col min="10241" max="10241" width="8.8984375" style="218" customWidth="1"/>
    <col min="10242" max="10242" width="11.796875" style="218" customWidth="1"/>
    <col min="10243" max="10243" width="0.19921875" style="218" customWidth="1"/>
    <col min="10244" max="10244" width="19.5" style="218" customWidth="1"/>
    <col min="10245" max="10246" width="16.296875" style="218" customWidth="1"/>
    <col min="10247" max="10247" width="18" style="218" customWidth="1"/>
    <col min="10248" max="10248" width="22.8984375" style="218" customWidth="1"/>
    <col min="10249" max="10249" width="24.69921875" style="218" customWidth="1"/>
    <col min="10250" max="10250" width="23.8984375" style="218" customWidth="1"/>
    <col min="10251" max="10251" width="14.8984375" style="218" customWidth="1"/>
    <col min="10252" max="10252" width="18.09765625" style="218" customWidth="1"/>
    <col min="10253" max="10253" width="23" style="218" customWidth="1"/>
    <col min="10254" max="10254" width="23.796875" style="218" customWidth="1"/>
    <col min="10255" max="10255" width="24" style="218" customWidth="1"/>
    <col min="10256" max="10256" width="22.5" style="218" customWidth="1"/>
    <col min="10257" max="10257" width="12.69921875" style="218" customWidth="1"/>
    <col min="10258" max="10258" width="15.59765625" style="218" customWidth="1"/>
    <col min="10259" max="10260" width="20.69921875" style="218" customWidth="1"/>
    <col min="10261" max="10261" width="22.09765625" style="218" customWidth="1"/>
    <col min="10262" max="10262" width="19.296875" style="218" customWidth="1"/>
    <col min="10263" max="10263" width="25.296875" style="218" customWidth="1"/>
    <col min="10264" max="10264" width="13.796875" style="218" bestFit="1" customWidth="1"/>
    <col min="10265" max="10265" width="14.8984375" style="218" bestFit="1" customWidth="1"/>
    <col min="10266" max="10494" width="8.19921875" style="218"/>
    <col min="10495" max="10495" width="6.69921875" style="218" customWidth="1"/>
    <col min="10496" max="10496" width="73.8984375" style="218" customWidth="1"/>
    <col min="10497" max="10497" width="8.8984375" style="218" customWidth="1"/>
    <col min="10498" max="10498" width="11.796875" style="218" customWidth="1"/>
    <col min="10499" max="10499" width="0.19921875" style="218" customWidth="1"/>
    <col min="10500" max="10500" width="19.5" style="218" customWidth="1"/>
    <col min="10501" max="10502" width="16.296875" style="218" customWidth="1"/>
    <col min="10503" max="10503" width="18" style="218" customWidth="1"/>
    <col min="10504" max="10504" width="22.8984375" style="218" customWidth="1"/>
    <col min="10505" max="10505" width="24.69921875" style="218" customWidth="1"/>
    <col min="10506" max="10506" width="23.8984375" style="218" customWidth="1"/>
    <col min="10507" max="10507" width="14.8984375" style="218" customWidth="1"/>
    <col min="10508" max="10508" width="18.09765625" style="218" customWidth="1"/>
    <col min="10509" max="10509" width="23" style="218" customWidth="1"/>
    <col min="10510" max="10510" width="23.796875" style="218" customWidth="1"/>
    <col min="10511" max="10511" width="24" style="218" customWidth="1"/>
    <col min="10512" max="10512" width="22.5" style="218" customWidth="1"/>
    <col min="10513" max="10513" width="12.69921875" style="218" customWidth="1"/>
    <col min="10514" max="10514" width="15.59765625" style="218" customWidth="1"/>
    <col min="10515" max="10516" width="20.69921875" style="218" customWidth="1"/>
    <col min="10517" max="10517" width="22.09765625" style="218" customWidth="1"/>
    <col min="10518" max="10518" width="19.296875" style="218" customWidth="1"/>
    <col min="10519" max="10519" width="25.296875" style="218" customWidth="1"/>
    <col min="10520" max="10520" width="13.796875" style="218" bestFit="1" customWidth="1"/>
    <col min="10521" max="10521" width="14.8984375" style="218" bestFit="1" customWidth="1"/>
    <col min="10522" max="10750" width="8.19921875" style="218"/>
    <col min="10751" max="10751" width="6.69921875" style="218" customWidth="1"/>
    <col min="10752" max="10752" width="73.8984375" style="218" customWidth="1"/>
    <col min="10753" max="10753" width="8.8984375" style="218" customWidth="1"/>
    <col min="10754" max="10754" width="11.796875" style="218" customWidth="1"/>
    <col min="10755" max="10755" width="0.19921875" style="218" customWidth="1"/>
    <col min="10756" max="10756" width="19.5" style="218" customWidth="1"/>
    <col min="10757" max="10758" width="16.296875" style="218" customWidth="1"/>
    <col min="10759" max="10759" width="18" style="218" customWidth="1"/>
    <col min="10760" max="10760" width="22.8984375" style="218" customWidth="1"/>
    <col min="10761" max="10761" width="24.69921875" style="218" customWidth="1"/>
    <col min="10762" max="10762" width="23.8984375" style="218" customWidth="1"/>
    <col min="10763" max="10763" width="14.8984375" style="218" customWidth="1"/>
    <col min="10764" max="10764" width="18.09765625" style="218" customWidth="1"/>
    <col min="10765" max="10765" width="23" style="218" customWidth="1"/>
    <col min="10766" max="10766" width="23.796875" style="218" customWidth="1"/>
    <col min="10767" max="10767" width="24" style="218" customWidth="1"/>
    <col min="10768" max="10768" width="22.5" style="218" customWidth="1"/>
    <col min="10769" max="10769" width="12.69921875" style="218" customWidth="1"/>
    <col min="10770" max="10770" width="15.59765625" style="218" customWidth="1"/>
    <col min="10771" max="10772" width="20.69921875" style="218" customWidth="1"/>
    <col min="10773" max="10773" width="22.09765625" style="218" customWidth="1"/>
    <col min="10774" max="10774" width="19.296875" style="218" customWidth="1"/>
    <col min="10775" max="10775" width="25.296875" style="218" customWidth="1"/>
    <col min="10776" max="10776" width="13.796875" style="218" bestFit="1" customWidth="1"/>
    <col min="10777" max="10777" width="14.8984375" style="218" bestFit="1" customWidth="1"/>
    <col min="10778" max="11006" width="8.19921875" style="218"/>
    <col min="11007" max="11007" width="6.69921875" style="218" customWidth="1"/>
    <col min="11008" max="11008" width="73.8984375" style="218" customWidth="1"/>
    <col min="11009" max="11009" width="8.8984375" style="218" customWidth="1"/>
    <col min="11010" max="11010" width="11.796875" style="218" customWidth="1"/>
    <col min="11011" max="11011" width="0.19921875" style="218" customWidth="1"/>
    <col min="11012" max="11012" width="19.5" style="218" customWidth="1"/>
    <col min="11013" max="11014" width="16.296875" style="218" customWidth="1"/>
    <col min="11015" max="11015" width="18" style="218" customWidth="1"/>
    <col min="11016" max="11016" width="22.8984375" style="218" customWidth="1"/>
    <col min="11017" max="11017" width="24.69921875" style="218" customWidth="1"/>
    <col min="11018" max="11018" width="23.8984375" style="218" customWidth="1"/>
    <col min="11019" max="11019" width="14.8984375" style="218" customWidth="1"/>
    <col min="11020" max="11020" width="18.09765625" style="218" customWidth="1"/>
    <col min="11021" max="11021" width="23" style="218" customWidth="1"/>
    <col min="11022" max="11022" width="23.796875" style="218" customWidth="1"/>
    <col min="11023" max="11023" width="24" style="218" customWidth="1"/>
    <col min="11024" max="11024" width="22.5" style="218" customWidth="1"/>
    <col min="11025" max="11025" width="12.69921875" style="218" customWidth="1"/>
    <col min="11026" max="11026" width="15.59765625" style="218" customWidth="1"/>
    <col min="11027" max="11028" width="20.69921875" style="218" customWidth="1"/>
    <col min="11029" max="11029" width="22.09765625" style="218" customWidth="1"/>
    <col min="11030" max="11030" width="19.296875" style="218" customWidth="1"/>
    <col min="11031" max="11031" width="25.296875" style="218" customWidth="1"/>
    <col min="11032" max="11032" width="13.796875" style="218" bestFit="1" customWidth="1"/>
    <col min="11033" max="11033" width="14.8984375" style="218" bestFit="1" customWidth="1"/>
    <col min="11034" max="11262" width="8.19921875" style="218"/>
    <col min="11263" max="11263" width="6.69921875" style="218" customWidth="1"/>
    <col min="11264" max="11264" width="73.8984375" style="218" customWidth="1"/>
    <col min="11265" max="11265" width="8.8984375" style="218" customWidth="1"/>
    <col min="11266" max="11266" width="11.796875" style="218" customWidth="1"/>
    <col min="11267" max="11267" width="0.19921875" style="218" customWidth="1"/>
    <col min="11268" max="11268" width="19.5" style="218" customWidth="1"/>
    <col min="11269" max="11270" width="16.296875" style="218" customWidth="1"/>
    <col min="11271" max="11271" width="18" style="218" customWidth="1"/>
    <col min="11272" max="11272" width="22.8984375" style="218" customWidth="1"/>
    <col min="11273" max="11273" width="24.69921875" style="218" customWidth="1"/>
    <col min="11274" max="11274" width="23.8984375" style="218" customWidth="1"/>
    <col min="11275" max="11275" width="14.8984375" style="218" customWidth="1"/>
    <col min="11276" max="11276" width="18.09765625" style="218" customWidth="1"/>
    <col min="11277" max="11277" width="23" style="218" customWidth="1"/>
    <col min="11278" max="11278" width="23.796875" style="218" customWidth="1"/>
    <col min="11279" max="11279" width="24" style="218" customWidth="1"/>
    <col min="11280" max="11280" width="22.5" style="218" customWidth="1"/>
    <col min="11281" max="11281" width="12.69921875" style="218" customWidth="1"/>
    <col min="11282" max="11282" width="15.59765625" style="218" customWidth="1"/>
    <col min="11283" max="11284" width="20.69921875" style="218" customWidth="1"/>
    <col min="11285" max="11285" width="22.09765625" style="218" customWidth="1"/>
    <col min="11286" max="11286" width="19.296875" style="218" customWidth="1"/>
    <col min="11287" max="11287" width="25.296875" style="218" customWidth="1"/>
    <col min="11288" max="11288" width="13.796875" style="218" bestFit="1" customWidth="1"/>
    <col min="11289" max="11289" width="14.8984375" style="218" bestFit="1" customWidth="1"/>
    <col min="11290" max="11518" width="8.19921875" style="218"/>
    <col min="11519" max="11519" width="6.69921875" style="218" customWidth="1"/>
    <col min="11520" max="11520" width="73.8984375" style="218" customWidth="1"/>
    <col min="11521" max="11521" width="8.8984375" style="218" customWidth="1"/>
    <col min="11522" max="11522" width="11.796875" style="218" customWidth="1"/>
    <col min="11523" max="11523" width="0.19921875" style="218" customWidth="1"/>
    <col min="11524" max="11524" width="19.5" style="218" customWidth="1"/>
    <col min="11525" max="11526" width="16.296875" style="218" customWidth="1"/>
    <col min="11527" max="11527" width="18" style="218" customWidth="1"/>
    <col min="11528" max="11528" width="22.8984375" style="218" customWidth="1"/>
    <col min="11529" max="11529" width="24.69921875" style="218" customWidth="1"/>
    <col min="11530" max="11530" width="23.8984375" style="218" customWidth="1"/>
    <col min="11531" max="11531" width="14.8984375" style="218" customWidth="1"/>
    <col min="11532" max="11532" width="18.09765625" style="218" customWidth="1"/>
    <col min="11533" max="11533" width="23" style="218" customWidth="1"/>
    <col min="11534" max="11534" width="23.796875" style="218" customWidth="1"/>
    <col min="11535" max="11535" width="24" style="218" customWidth="1"/>
    <col min="11536" max="11536" width="22.5" style="218" customWidth="1"/>
    <col min="11537" max="11537" width="12.69921875" style="218" customWidth="1"/>
    <col min="11538" max="11538" width="15.59765625" style="218" customWidth="1"/>
    <col min="11539" max="11540" width="20.69921875" style="218" customWidth="1"/>
    <col min="11541" max="11541" width="22.09765625" style="218" customWidth="1"/>
    <col min="11542" max="11542" width="19.296875" style="218" customWidth="1"/>
    <col min="11543" max="11543" width="25.296875" style="218" customWidth="1"/>
    <col min="11544" max="11544" width="13.796875" style="218" bestFit="1" customWidth="1"/>
    <col min="11545" max="11545" width="14.8984375" style="218" bestFit="1" customWidth="1"/>
    <col min="11546" max="11774" width="8.19921875" style="218"/>
    <col min="11775" max="11775" width="6.69921875" style="218" customWidth="1"/>
    <col min="11776" max="11776" width="73.8984375" style="218" customWidth="1"/>
    <col min="11777" max="11777" width="8.8984375" style="218" customWidth="1"/>
    <col min="11778" max="11778" width="11.796875" style="218" customWidth="1"/>
    <col min="11779" max="11779" width="0.19921875" style="218" customWidth="1"/>
    <col min="11780" max="11780" width="19.5" style="218" customWidth="1"/>
    <col min="11781" max="11782" width="16.296875" style="218" customWidth="1"/>
    <col min="11783" max="11783" width="18" style="218" customWidth="1"/>
    <col min="11784" max="11784" width="22.8984375" style="218" customWidth="1"/>
    <col min="11785" max="11785" width="24.69921875" style="218" customWidth="1"/>
    <col min="11786" max="11786" width="23.8984375" style="218" customWidth="1"/>
    <col min="11787" max="11787" width="14.8984375" style="218" customWidth="1"/>
    <col min="11788" max="11788" width="18.09765625" style="218" customWidth="1"/>
    <col min="11789" max="11789" width="23" style="218" customWidth="1"/>
    <col min="11790" max="11790" width="23.796875" style="218" customWidth="1"/>
    <col min="11791" max="11791" width="24" style="218" customWidth="1"/>
    <col min="11792" max="11792" width="22.5" style="218" customWidth="1"/>
    <col min="11793" max="11793" width="12.69921875" style="218" customWidth="1"/>
    <col min="11794" max="11794" width="15.59765625" style="218" customWidth="1"/>
    <col min="11795" max="11796" width="20.69921875" style="218" customWidth="1"/>
    <col min="11797" max="11797" width="22.09765625" style="218" customWidth="1"/>
    <col min="11798" max="11798" width="19.296875" style="218" customWidth="1"/>
    <col min="11799" max="11799" width="25.296875" style="218" customWidth="1"/>
    <col min="11800" max="11800" width="13.796875" style="218" bestFit="1" customWidth="1"/>
    <col min="11801" max="11801" width="14.8984375" style="218" bestFit="1" customWidth="1"/>
    <col min="11802" max="12030" width="8.19921875" style="218"/>
    <col min="12031" max="12031" width="6.69921875" style="218" customWidth="1"/>
    <col min="12032" max="12032" width="73.8984375" style="218" customWidth="1"/>
    <col min="12033" max="12033" width="8.8984375" style="218" customWidth="1"/>
    <col min="12034" max="12034" width="11.796875" style="218" customWidth="1"/>
    <col min="12035" max="12035" width="0.19921875" style="218" customWidth="1"/>
    <col min="12036" max="12036" width="19.5" style="218" customWidth="1"/>
    <col min="12037" max="12038" width="16.296875" style="218" customWidth="1"/>
    <col min="12039" max="12039" width="18" style="218" customWidth="1"/>
    <col min="12040" max="12040" width="22.8984375" style="218" customWidth="1"/>
    <col min="12041" max="12041" width="24.69921875" style="218" customWidth="1"/>
    <col min="12042" max="12042" width="23.8984375" style="218" customWidth="1"/>
    <col min="12043" max="12043" width="14.8984375" style="218" customWidth="1"/>
    <col min="12044" max="12044" width="18.09765625" style="218" customWidth="1"/>
    <col min="12045" max="12045" width="23" style="218" customWidth="1"/>
    <col min="12046" max="12046" width="23.796875" style="218" customWidth="1"/>
    <col min="12047" max="12047" width="24" style="218" customWidth="1"/>
    <col min="12048" max="12048" width="22.5" style="218" customWidth="1"/>
    <col min="12049" max="12049" width="12.69921875" style="218" customWidth="1"/>
    <col min="12050" max="12050" width="15.59765625" style="218" customWidth="1"/>
    <col min="12051" max="12052" width="20.69921875" style="218" customWidth="1"/>
    <col min="12053" max="12053" width="22.09765625" style="218" customWidth="1"/>
    <col min="12054" max="12054" width="19.296875" style="218" customWidth="1"/>
    <col min="12055" max="12055" width="25.296875" style="218" customWidth="1"/>
    <col min="12056" max="12056" width="13.796875" style="218" bestFit="1" customWidth="1"/>
    <col min="12057" max="12057" width="14.8984375" style="218" bestFit="1" customWidth="1"/>
    <col min="12058" max="12286" width="8.19921875" style="218"/>
    <col min="12287" max="12287" width="6.69921875" style="218" customWidth="1"/>
    <col min="12288" max="12288" width="73.8984375" style="218" customWidth="1"/>
    <col min="12289" max="12289" width="8.8984375" style="218" customWidth="1"/>
    <col min="12290" max="12290" width="11.796875" style="218" customWidth="1"/>
    <col min="12291" max="12291" width="0.19921875" style="218" customWidth="1"/>
    <col min="12292" max="12292" width="19.5" style="218" customWidth="1"/>
    <col min="12293" max="12294" width="16.296875" style="218" customWidth="1"/>
    <col min="12295" max="12295" width="18" style="218" customWidth="1"/>
    <col min="12296" max="12296" width="22.8984375" style="218" customWidth="1"/>
    <col min="12297" max="12297" width="24.69921875" style="218" customWidth="1"/>
    <col min="12298" max="12298" width="23.8984375" style="218" customWidth="1"/>
    <col min="12299" max="12299" width="14.8984375" style="218" customWidth="1"/>
    <col min="12300" max="12300" width="18.09765625" style="218" customWidth="1"/>
    <col min="12301" max="12301" width="23" style="218" customWidth="1"/>
    <col min="12302" max="12302" width="23.796875" style="218" customWidth="1"/>
    <col min="12303" max="12303" width="24" style="218" customWidth="1"/>
    <col min="12304" max="12304" width="22.5" style="218" customWidth="1"/>
    <col min="12305" max="12305" width="12.69921875" style="218" customWidth="1"/>
    <col min="12306" max="12306" width="15.59765625" style="218" customWidth="1"/>
    <col min="12307" max="12308" width="20.69921875" style="218" customWidth="1"/>
    <col min="12309" max="12309" width="22.09765625" style="218" customWidth="1"/>
    <col min="12310" max="12310" width="19.296875" style="218" customWidth="1"/>
    <col min="12311" max="12311" width="25.296875" style="218" customWidth="1"/>
    <col min="12312" max="12312" width="13.796875" style="218" bestFit="1" customWidth="1"/>
    <col min="12313" max="12313" width="14.8984375" style="218" bestFit="1" customWidth="1"/>
    <col min="12314" max="12542" width="8.19921875" style="218"/>
    <col min="12543" max="12543" width="6.69921875" style="218" customWidth="1"/>
    <col min="12544" max="12544" width="73.8984375" style="218" customWidth="1"/>
    <col min="12545" max="12545" width="8.8984375" style="218" customWidth="1"/>
    <col min="12546" max="12546" width="11.796875" style="218" customWidth="1"/>
    <col min="12547" max="12547" width="0.19921875" style="218" customWidth="1"/>
    <col min="12548" max="12548" width="19.5" style="218" customWidth="1"/>
    <col min="12549" max="12550" width="16.296875" style="218" customWidth="1"/>
    <col min="12551" max="12551" width="18" style="218" customWidth="1"/>
    <col min="12552" max="12552" width="22.8984375" style="218" customWidth="1"/>
    <col min="12553" max="12553" width="24.69921875" style="218" customWidth="1"/>
    <col min="12554" max="12554" width="23.8984375" style="218" customWidth="1"/>
    <col min="12555" max="12555" width="14.8984375" style="218" customWidth="1"/>
    <col min="12556" max="12556" width="18.09765625" style="218" customWidth="1"/>
    <col min="12557" max="12557" width="23" style="218" customWidth="1"/>
    <col min="12558" max="12558" width="23.796875" style="218" customWidth="1"/>
    <col min="12559" max="12559" width="24" style="218" customWidth="1"/>
    <col min="12560" max="12560" width="22.5" style="218" customWidth="1"/>
    <col min="12561" max="12561" width="12.69921875" style="218" customWidth="1"/>
    <col min="12562" max="12562" width="15.59765625" style="218" customWidth="1"/>
    <col min="12563" max="12564" width="20.69921875" style="218" customWidth="1"/>
    <col min="12565" max="12565" width="22.09765625" style="218" customWidth="1"/>
    <col min="12566" max="12566" width="19.296875" style="218" customWidth="1"/>
    <col min="12567" max="12567" width="25.296875" style="218" customWidth="1"/>
    <col min="12568" max="12568" width="13.796875" style="218" bestFit="1" customWidth="1"/>
    <col min="12569" max="12569" width="14.8984375" style="218" bestFit="1" customWidth="1"/>
    <col min="12570" max="12798" width="8.19921875" style="218"/>
    <col min="12799" max="12799" width="6.69921875" style="218" customWidth="1"/>
    <col min="12800" max="12800" width="73.8984375" style="218" customWidth="1"/>
    <col min="12801" max="12801" width="8.8984375" style="218" customWidth="1"/>
    <col min="12802" max="12802" width="11.796875" style="218" customWidth="1"/>
    <col min="12803" max="12803" width="0.19921875" style="218" customWidth="1"/>
    <col min="12804" max="12804" width="19.5" style="218" customWidth="1"/>
    <col min="12805" max="12806" width="16.296875" style="218" customWidth="1"/>
    <col min="12807" max="12807" width="18" style="218" customWidth="1"/>
    <col min="12808" max="12808" width="22.8984375" style="218" customWidth="1"/>
    <col min="12809" max="12809" width="24.69921875" style="218" customWidth="1"/>
    <col min="12810" max="12810" width="23.8984375" style="218" customWidth="1"/>
    <col min="12811" max="12811" width="14.8984375" style="218" customWidth="1"/>
    <col min="12812" max="12812" width="18.09765625" style="218" customWidth="1"/>
    <col min="12813" max="12813" width="23" style="218" customWidth="1"/>
    <col min="12814" max="12814" width="23.796875" style="218" customWidth="1"/>
    <col min="12815" max="12815" width="24" style="218" customWidth="1"/>
    <col min="12816" max="12816" width="22.5" style="218" customWidth="1"/>
    <col min="12817" max="12817" width="12.69921875" style="218" customWidth="1"/>
    <col min="12818" max="12818" width="15.59765625" style="218" customWidth="1"/>
    <col min="12819" max="12820" width="20.69921875" style="218" customWidth="1"/>
    <col min="12821" max="12821" width="22.09765625" style="218" customWidth="1"/>
    <col min="12822" max="12822" width="19.296875" style="218" customWidth="1"/>
    <col min="12823" max="12823" width="25.296875" style="218" customWidth="1"/>
    <col min="12824" max="12824" width="13.796875" style="218" bestFit="1" customWidth="1"/>
    <col min="12825" max="12825" width="14.8984375" style="218" bestFit="1" customWidth="1"/>
    <col min="12826" max="13054" width="8.19921875" style="218"/>
    <col min="13055" max="13055" width="6.69921875" style="218" customWidth="1"/>
    <col min="13056" max="13056" width="73.8984375" style="218" customWidth="1"/>
    <col min="13057" max="13057" width="8.8984375" style="218" customWidth="1"/>
    <col min="13058" max="13058" width="11.796875" style="218" customWidth="1"/>
    <col min="13059" max="13059" width="0.19921875" style="218" customWidth="1"/>
    <col min="13060" max="13060" width="19.5" style="218" customWidth="1"/>
    <col min="13061" max="13062" width="16.296875" style="218" customWidth="1"/>
    <col min="13063" max="13063" width="18" style="218" customWidth="1"/>
    <col min="13064" max="13064" width="22.8984375" style="218" customWidth="1"/>
    <col min="13065" max="13065" width="24.69921875" style="218" customWidth="1"/>
    <col min="13066" max="13066" width="23.8984375" style="218" customWidth="1"/>
    <col min="13067" max="13067" width="14.8984375" style="218" customWidth="1"/>
    <col min="13068" max="13068" width="18.09765625" style="218" customWidth="1"/>
    <col min="13069" max="13069" width="23" style="218" customWidth="1"/>
    <col min="13070" max="13070" width="23.796875" style="218" customWidth="1"/>
    <col min="13071" max="13071" width="24" style="218" customWidth="1"/>
    <col min="13072" max="13072" width="22.5" style="218" customWidth="1"/>
    <col min="13073" max="13073" width="12.69921875" style="218" customWidth="1"/>
    <col min="13074" max="13074" width="15.59765625" style="218" customWidth="1"/>
    <col min="13075" max="13076" width="20.69921875" style="218" customWidth="1"/>
    <col min="13077" max="13077" width="22.09765625" style="218" customWidth="1"/>
    <col min="13078" max="13078" width="19.296875" style="218" customWidth="1"/>
    <col min="13079" max="13079" width="25.296875" style="218" customWidth="1"/>
    <col min="13080" max="13080" width="13.796875" style="218" bestFit="1" customWidth="1"/>
    <col min="13081" max="13081" width="14.8984375" style="218" bestFit="1" customWidth="1"/>
    <col min="13082" max="13310" width="8.19921875" style="218"/>
    <col min="13311" max="13311" width="6.69921875" style="218" customWidth="1"/>
    <col min="13312" max="13312" width="73.8984375" style="218" customWidth="1"/>
    <col min="13313" max="13313" width="8.8984375" style="218" customWidth="1"/>
    <col min="13314" max="13314" width="11.796875" style="218" customWidth="1"/>
    <col min="13315" max="13315" width="0.19921875" style="218" customWidth="1"/>
    <col min="13316" max="13316" width="19.5" style="218" customWidth="1"/>
    <col min="13317" max="13318" width="16.296875" style="218" customWidth="1"/>
    <col min="13319" max="13319" width="18" style="218" customWidth="1"/>
    <col min="13320" max="13320" width="22.8984375" style="218" customWidth="1"/>
    <col min="13321" max="13321" width="24.69921875" style="218" customWidth="1"/>
    <col min="13322" max="13322" width="23.8984375" style="218" customWidth="1"/>
    <col min="13323" max="13323" width="14.8984375" style="218" customWidth="1"/>
    <col min="13324" max="13324" width="18.09765625" style="218" customWidth="1"/>
    <col min="13325" max="13325" width="23" style="218" customWidth="1"/>
    <col min="13326" max="13326" width="23.796875" style="218" customWidth="1"/>
    <col min="13327" max="13327" width="24" style="218" customWidth="1"/>
    <col min="13328" max="13328" width="22.5" style="218" customWidth="1"/>
    <col min="13329" max="13329" width="12.69921875" style="218" customWidth="1"/>
    <col min="13330" max="13330" width="15.59765625" style="218" customWidth="1"/>
    <col min="13331" max="13332" width="20.69921875" style="218" customWidth="1"/>
    <col min="13333" max="13333" width="22.09765625" style="218" customWidth="1"/>
    <col min="13334" max="13334" width="19.296875" style="218" customWidth="1"/>
    <col min="13335" max="13335" width="25.296875" style="218" customWidth="1"/>
    <col min="13336" max="13336" width="13.796875" style="218" bestFit="1" customWidth="1"/>
    <col min="13337" max="13337" width="14.8984375" style="218" bestFit="1" customWidth="1"/>
    <col min="13338" max="13566" width="8.19921875" style="218"/>
    <col min="13567" max="13567" width="6.69921875" style="218" customWidth="1"/>
    <col min="13568" max="13568" width="73.8984375" style="218" customWidth="1"/>
    <col min="13569" max="13569" width="8.8984375" style="218" customWidth="1"/>
    <col min="13570" max="13570" width="11.796875" style="218" customWidth="1"/>
    <col min="13571" max="13571" width="0.19921875" style="218" customWidth="1"/>
    <col min="13572" max="13572" width="19.5" style="218" customWidth="1"/>
    <col min="13573" max="13574" width="16.296875" style="218" customWidth="1"/>
    <col min="13575" max="13575" width="18" style="218" customWidth="1"/>
    <col min="13576" max="13576" width="22.8984375" style="218" customWidth="1"/>
    <col min="13577" max="13577" width="24.69921875" style="218" customWidth="1"/>
    <col min="13578" max="13578" width="23.8984375" style="218" customWidth="1"/>
    <col min="13579" max="13579" width="14.8984375" style="218" customWidth="1"/>
    <col min="13580" max="13580" width="18.09765625" style="218" customWidth="1"/>
    <col min="13581" max="13581" width="23" style="218" customWidth="1"/>
    <col min="13582" max="13582" width="23.796875" style="218" customWidth="1"/>
    <col min="13583" max="13583" width="24" style="218" customWidth="1"/>
    <col min="13584" max="13584" width="22.5" style="218" customWidth="1"/>
    <col min="13585" max="13585" width="12.69921875" style="218" customWidth="1"/>
    <col min="13586" max="13586" width="15.59765625" style="218" customWidth="1"/>
    <col min="13587" max="13588" width="20.69921875" style="218" customWidth="1"/>
    <col min="13589" max="13589" width="22.09765625" style="218" customWidth="1"/>
    <col min="13590" max="13590" width="19.296875" style="218" customWidth="1"/>
    <col min="13591" max="13591" width="25.296875" style="218" customWidth="1"/>
    <col min="13592" max="13592" width="13.796875" style="218" bestFit="1" customWidth="1"/>
    <col min="13593" max="13593" width="14.8984375" style="218" bestFit="1" customWidth="1"/>
    <col min="13594" max="13822" width="8.19921875" style="218"/>
    <col min="13823" max="13823" width="6.69921875" style="218" customWidth="1"/>
    <col min="13824" max="13824" width="73.8984375" style="218" customWidth="1"/>
    <col min="13825" max="13825" width="8.8984375" style="218" customWidth="1"/>
    <col min="13826" max="13826" width="11.796875" style="218" customWidth="1"/>
    <col min="13827" max="13827" width="0.19921875" style="218" customWidth="1"/>
    <col min="13828" max="13828" width="19.5" style="218" customWidth="1"/>
    <col min="13829" max="13830" width="16.296875" style="218" customWidth="1"/>
    <col min="13831" max="13831" width="18" style="218" customWidth="1"/>
    <col min="13832" max="13832" width="22.8984375" style="218" customWidth="1"/>
    <col min="13833" max="13833" width="24.69921875" style="218" customWidth="1"/>
    <col min="13834" max="13834" width="23.8984375" style="218" customWidth="1"/>
    <col min="13835" max="13835" width="14.8984375" style="218" customWidth="1"/>
    <col min="13836" max="13836" width="18.09765625" style="218" customWidth="1"/>
    <col min="13837" max="13837" width="23" style="218" customWidth="1"/>
    <col min="13838" max="13838" width="23.796875" style="218" customWidth="1"/>
    <col min="13839" max="13839" width="24" style="218" customWidth="1"/>
    <col min="13840" max="13840" width="22.5" style="218" customWidth="1"/>
    <col min="13841" max="13841" width="12.69921875" style="218" customWidth="1"/>
    <col min="13842" max="13842" width="15.59765625" style="218" customWidth="1"/>
    <col min="13843" max="13844" width="20.69921875" style="218" customWidth="1"/>
    <col min="13845" max="13845" width="22.09765625" style="218" customWidth="1"/>
    <col min="13846" max="13846" width="19.296875" style="218" customWidth="1"/>
    <col min="13847" max="13847" width="25.296875" style="218" customWidth="1"/>
    <col min="13848" max="13848" width="13.796875" style="218" bestFit="1" customWidth="1"/>
    <col min="13849" max="13849" width="14.8984375" style="218" bestFit="1" customWidth="1"/>
    <col min="13850" max="14078" width="8.19921875" style="218"/>
    <col min="14079" max="14079" width="6.69921875" style="218" customWidth="1"/>
    <col min="14080" max="14080" width="73.8984375" style="218" customWidth="1"/>
    <col min="14081" max="14081" width="8.8984375" style="218" customWidth="1"/>
    <col min="14082" max="14082" width="11.796875" style="218" customWidth="1"/>
    <col min="14083" max="14083" width="0.19921875" style="218" customWidth="1"/>
    <col min="14084" max="14084" width="19.5" style="218" customWidth="1"/>
    <col min="14085" max="14086" width="16.296875" style="218" customWidth="1"/>
    <col min="14087" max="14087" width="18" style="218" customWidth="1"/>
    <col min="14088" max="14088" width="22.8984375" style="218" customWidth="1"/>
    <col min="14089" max="14089" width="24.69921875" style="218" customWidth="1"/>
    <col min="14090" max="14090" width="23.8984375" style="218" customWidth="1"/>
    <col min="14091" max="14091" width="14.8984375" style="218" customWidth="1"/>
    <col min="14092" max="14092" width="18.09765625" style="218" customWidth="1"/>
    <col min="14093" max="14093" width="23" style="218" customWidth="1"/>
    <col min="14094" max="14094" width="23.796875" style="218" customWidth="1"/>
    <col min="14095" max="14095" width="24" style="218" customWidth="1"/>
    <col min="14096" max="14096" width="22.5" style="218" customWidth="1"/>
    <col min="14097" max="14097" width="12.69921875" style="218" customWidth="1"/>
    <col min="14098" max="14098" width="15.59765625" style="218" customWidth="1"/>
    <col min="14099" max="14100" width="20.69921875" style="218" customWidth="1"/>
    <col min="14101" max="14101" width="22.09765625" style="218" customWidth="1"/>
    <col min="14102" max="14102" width="19.296875" style="218" customWidth="1"/>
    <col min="14103" max="14103" width="25.296875" style="218" customWidth="1"/>
    <col min="14104" max="14104" width="13.796875" style="218" bestFit="1" customWidth="1"/>
    <col min="14105" max="14105" width="14.8984375" style="218" bestFit="1" customWidth="1"/>
    <col min="14106" max="14334" width="8.19921875" style="218"/>
    <col min="14335" max="14335" width="6.69921875" style="218" customWidth="1"/>
    <col min="14336" max="14336" width="73.8984375" style="218" customWidth="1"/>
    <col min="14337" max="14337" width="8.8984375" style="218" customWidth="1"/>
    <col min="14338" max="14338" width="11.796875" style="218" customWidth="1"/>
    <col min="14339" max="14339" width="0.19921875" style="218" customWidth="1"/>
    <col min="14340" max="14340" width="19.5" style="218" customWidth="1"/>
    <col min="14341" max="14342" width="16.296875" style="218" customWidth="1"/>
    <col min="14343" max="14343" width="18" style="218" customWidth="1"/>
    <col min="14344" max="14344" width="22.8984375" style="218" customWidth="1"/>
    <col min="14345" max="14345" width="24.69921875" style="218" customWidth="1"/>
    <col min="14346" max="14346" width="23.8984375" style="218" customWidth="1"/>
    <col min="14347" max="14347" width="14.8984375" style="218" customWidth="1"/>
    <col min="14348" max="14348" width="18.09765625" style="218" customWidth="1"/>
    <col min="14349" max="14349" width="23" style="218" customWidth="1"/>
    <col min="14350" max="14350" width="23.796875" style="218" customWidth="1"/>
    <col min="14351" max="14351" width="24" style="218" customWidth="1"/>
    <col min="14352" max="14352" width="22.5" style="218" customWidth="1"/>
    <col min="14353" max="14353" width="12.69921875" style="218" customWidth="1"/>
    <col min="14354" max="14354" width="15.59765625" style="218" customWidth="1"/>
    <col min="14355" max="14356" width="20.69921875" style="218" customWidth="1"/>
    <col min="14357" max="14357" width="22.09765625" style="218" customWidth="1"/>
    <col min="14358" max="14358" width="19.296875" style="218" customWidth="1"/>
    <col min="14359" max="14359" width="25.296875" style="218" customWidth="1"/>
    <col min="14360" max="14360" width="13.796875" style="218" bestFit="1" customWidth="1"/>
    <col min="14361" max="14361" width="14.8984375" style="218" bestFit="1" customWidth="1"/>
    <col min="14362" max="14590" width="8.19921875" style="218"/>
    <col min="14591" max="14591" width="6.69921875" style="218" customWidth="1"/>
    <col min="14592" max="14592" width="73.8984375" style="218" customWidth="1"/>
    <col min="14593" max="14593" width="8.8984375" style="218" customWidth="1"/>
    <col min="14594" max="14594" width="11.796875" style="218" customWidth="1"/>
    <col min="14595" max="14595" width="0.19921875" style="218" customWidth="1"/>
    <col min="14596" max="14596" width="19.5" style="218" customWidth="1"/>
    <col min="14597" max="14598" width="16.296875" style="218" customWidth="1"/>
    <col min="14599" max="14599" width="18" style="218" customWidth="1"/>
    <col min="14600" max="14600" width="22.8984375" style="218" customWidth="1"/>
    <col min="14601" max="14601" width="24.69921875" style="218" customWidth="1"/>
    <col min="14602" max="14602" width="23.8984375" style="218" customWidth="1"/>
    <col min="14603" max="14603" width="14.8984375" style="218" customWidth="1"/>
    <col min="14604" max="14604" width="18.09765625" style="218" customWidth="1"/>
    <col min="14605" max="14605" width="23" style="218" customWidth="1"/>
    <col min="14606" max="14606" width="23.796875" style="218" customWidth="1"/>
    <col min="14607" max="14607" width="24" style="218" customWidth="1"/>
    <col min="14608" max="14608" width="22.5" style="218" customWidth="1"/>
    <col min="14609" max="14609" width="12.69921875" style="218" customWidth="1"/>
    <col min="14610" max="14610" width="15.59765625" style="218" customWidth="1"/>
    <col min="14611" max="14612" width="20.69921875" style="218" customWidth="1"/>
    <col min="14613" max="14613" width="22.09765625" style="218" customWidth="1"/>
    <col min="14614" max="14614" width="19.296875" style="218" customWidth="1"/>
    <col min="14615" max="14615" width="25.296875" style="218" customWidth="1"/>
    <col min="14616" max="14616" width="13.796875" style="218" bestFit="1" customWidth="1"/>
    <col min="14617" max="14617" width="14.8984375" style="218" bestFit="1" customWidth="1"/>
    <col min="14618" max="14846" width="8.19921875" style="218"/>
    <col min="14847" max="14847" width="6.69921875" style="218" customWidth="1"/>
    <col min="14848" max="14848" width="73.8984375" style="218" customWidth="1"/>
    <col min="14849" max="14849" width="8.8984375" style="218" customWidth="1"/>
    <col min="14850" max="14850" width="11.796875" style="218" customWidth="1"/>
    <col min="14851" max="14851" width="0.19921875" style="218" customWidth="1"/>
    <col min="14852" max="14852" width="19.5" style="218" customWidth="1"/>
    <col min="14853" max="14854" width="16.296875" style="218" customWidth="1"/>
    <col min="14855" max="14855" width="18" style="218" customWidth="1"/>
    <col min="14856" max="14856" width="22.8984375" style="218" customWidth="1"/>
    <col min="14857" max="14857" width="24.69921875" style="218" customWidth="1"/>
    <col min="14858" max="14858" width="23.8984375" style="218" customWidth="1"/>
    <col min="14859" max="14859" width="14.8984375" style="218" customWidth="1"/>
    <col min="14860" max="14860" width="18.09765625" style="218" customWidth="1"/>
    <col min="14861" max="14861" width="23" style="218" customWidth="1"/>
    <col min="14862" max="14862" width="23.796875" style="218" customWidth="1"/>
    <col min="14863" max="14863" width="24" style="218" customWidth="1"/>
    <col min="14864" max="14864" width="22.5" style="218" customWidth="1"/>
    <col min="14865" max="14865" width="12.69921875" style="218" customWidth="1"/>
    <col min="14866" max="14866" width="15.59765625" style="218" customWidth="1"/>
    <col min="14867" max="14868" width="20.69921875" style="218" customWidth="1"/>
    <col min="14869" max="14869" width="22.09765625" style="218" customWidth="1"/>
    <col min="14870" max="14870" width="19.296875" style="218" customWidth="1"/>
    <col min="14871" max="14871" width="25.296875" style="218" customWidth="1"/>
    <col min="14872" max="14872" width="13.796875" style="218" bestFit="1" customWidth="1"/>
    <col min="14873" max="14873" width="14.8984375" style="218" bestFit="1" customWidth="1"/>
    <col min="14874" max="15102" width="8.19921875" style="218"/>
    <col min="15103" max="15103" width="6.69921875" style="218" customWidth="1"/>
    <col min="15104" max="15104" width="73.8984375" style="218" customWidth="1"/>
    <col min="15105" max="15105" width="8.8984375" style="218" customWidth="1"/>
    <col min="15106" max="15106" width="11.796875" style="218" customWidth="1"/>
    <col min="15107" max="15107" width="0.19921875" style="218" customWidth="1"/>
    <col min="15108" max="15108" width="19.5" style="218" customWidth="1"/>
    <col min="15109" max="15110" width="16.296875" style="218" customWidth="1"/>
    <col min="15111" max="15111" width="18" style="218" customWidth="1"/>
    <col min="15112" max="15112" width="22.8984375" style="218" customWidth="1"/>
    <col min="15113" max="15113" width="24.69921875" style="218" customWidth="1"/>
    <col min="15114" max="15114" width="23.8984375" style="218" customWidth="1"/>
    <col min="15115" max="15115" width="14.8984375" style="218" customWidth="1"/>
    <col min="15116" max="15116" width="18.09765625" style="218" customWidth="1"/>
    <col min="15117" max="15117" width="23" style="218" customWidth="1"/>
    <col min="15118" max="15118" width="23.796875" style="218" customWidth="1"/>
    <col min="15119" max="15119" width="24" style="218" customWidth="1"/>
    <col min="15120" max="15120" width="22.5" style="218" customWidth="1"/>
    <col min="15121" max="15121" width="12.69921875" style="218" customWidth="1"/>
    <col min="15122" max="15122" width="15.59765625" style="218" customWidth="1"/>
    <col min="15123" max="15124" width="20.69921875" style="218" customWidth="1"/>
    <col min="15125" max="15125" width="22.09765625" style="218" customWidth="1"/>
    <col min="15126" max="15126" width="19.296875" style="218" customWidth="1"/>
    <col min="15127" max="15127" width="25.296875" style="218" customWidth="1"/>
    <col min="15128" max="15128" width="13.796875" style="218" bestFit="1" customWidth="1"/>
    <col min="15129" max="15129" width="14.8984375" style="218" bestFit="1" customWidth="1"/>
    <col min="15130" max="15358" width="8.19921875" style="218"/>
    <col min="15359" max="15359" width="6.69921875" style="218" customWidth="1"/>
    <col min="15360" max="15360" width="73.8984375" style="218" customWidth="1"/>
    <col min="15361" max="15361" width="8.8984375" style="218" customWidth="1"/>
    <col min="15362" max="15362" width="11.796875" style="218" customWidth="1"/>
    <col min="15363" max="15363" width="0.19921875" style="218" customWidth="1"/>
    <col min="15364" max="15364" width="19.5" style="218" customWidth="1"/>
    <col min="15365" max="15366" width="16.296875" style="218" customWidth="1"/>
    <col min="15367" max="15367" width="18" style="218" customWidth="1"/>
    <col min="15368" max="15368" width="22.8984375" style="218" customWidth="1"/>
    <col min="15369" max="15369" width="24.69921875" style="218" customWidth="1"/>
    <col min="15370" max="15370" width="23.8984375" style="218" customWidth="1"/>
    <col min="15371" max="15371" width="14.8984375" style="218" customWidth="1"/>
    <col min="15372" max="15372" width="18.09765625" style="218" customWidth="1"/>
    <col min="15373" max="15373" width="23" style="218" customWidth="1"/>
    <col min="15374" max="15374" width="23.796875" style="218" customWidth="1"/>
    <col min="15375" max="15375" width="24" style="218" customWidth="1"/>
    <col min="15376" max="15376" width="22.5" style="218" customWidth="1"/>
    <col min="15377" max="15377" width="12.69921875" style="218" customWidth="1"/>
    <col min="15378" max="15378" width="15.59765625" style="218" customWidth="1"/>
    <col min="15379" max="15380" width="20.69921875" style="218" customWidth="1"/>
    <col min="15381" max="15381" width="22.09765625" style="218" customWidth="1"/>
    <col min="15382" max="15382" width="19.296875" style="218" customWidth="1"/>
    <col min="15383" max="15383" width="25.296875" style="218" customWidth="1"/>
    <col min="15384" max="15384" width="13.796875" style="218" bestFit="1" customWidth="1"/>
    <col min="15385" max="15385" width="14.8984375" style="218" bestFit="1" customWidth="1"/>
    <col min="15386" max="15614" width="8.19921875" style="218"/>
    <col min="15615" max="15615" width="6.69921875" style="218" customWidth="1"/>
    <col min="15616" max="15616" width="73.8984375" style="218" customWidth="1"/>
    <col min="15617" max="15617" width="8.8984375" style="218" customWidth="1"/>
    <col min="15618" max="15618" width="11.796875" style="218" customWidth="1"/>
    <col min="15619" max="15619" width="0.19921875" style="218" customWidth="1"/>
    <col min="15620" max="15620" width="19.5" style="218" customWidth="1"/>
    <col min="15621" max="15622" width="16.296875" style="218" customWidth="1"/>
    <col min="15623" max="15623" width="18" style="218" customWidth="1"/>
    <col min="15624" max="15624" width="22.8984375" style="218" customWidth="1"/>
    <col min="15625" max="15625" width="24.69921875" style="218" customWidth="1"/>
    <col min="15626" max="15626" width="23.8984375" style="218" customWidth="1"/>
    <col min="15627" max="15627" width="14.8984375" style="218" customWidth="1"/>
    <col min="15628" max="15628" width="18.09765625" style="218" customWidth="1"/>
    <col min="15629" max="15629" width="23" style="218" customWidth="1"/>
    <col min="15630" max="15630" width="23.796875" style="218" customWidth="1"/>
    <col min="15631" max="15631" width="24" style="218" customWidth="1"/>
    <col min="15632" max="15632" width="22.5" style="218" customWidth="1"/>
    <col min="15633" max="15633" width="12.69921875" style="218" customWidth="1"/>
    <col min="15634" max="15634" width="15.59765625" style="218" customWidth="1"/>
    <col min="15635" max="15636" width="20.69921875" style="218" customWidth="1"/>
    <col min="15637" max="15637" width="22.09765625" style="218" customWidth="1"/>
    <col min="15638" max="15638" width="19.296875" style="218" customWidth="1"/>
    <col min="15639" max="15639" width="25.296875" style="218" customWidth="1"/>
    <col min="15640" max="15640" width="13.796875" style="218" bestFit="1" customWidth="1"/>
    <col min="15641" max="15641" width="14.8984375" style="218" bestFit="1" customWidth="1"/>
    <col min="15642" max="15870" width="8.19921875" style="218"/>
    <col min="15871" max="15871" width="6.69921875" style="218" customWidth="1"/>
    <col min="15872" max="15872" width="73.8984375" style="218" customWidth="1"/>
    <col min="15873" max="15873" width="8.8984375" style="218" customWidth="1"/>
    <col min="15874" max="15874" width="11.796875" style="218" customWidth="1"/>
    <col min="15875" max="15875" width="0.19921875" style="218" customWidth="1"/>
    <col min="15876" max="15876" width="19.5" style="218" customWidth="1"/>
    <col min="15877" max="15878" width="16.296875" style="218" customWidth="1"/>
    <col min="15879" max="15879" width="18" style="218" customWidth="1"/>
    <col min="15880" max="15880" width="22.8984375" style="218" customWidth="1"/>
    <col min="15881" max="15881" width="24.69921875" style="218" customWidth="1"/>
    <col min="15882" max="15882" width="23.8984375" style="218" customWidth="1"/>
    <col min="15883" max="15883" width="14.8984375" style="218" customWidth="1"/>
    <col min="15884" max="15884" width="18.09765625" style="218" customWidth="1"/>
    <col min="15885" max="15885" width="23" style="218" customWidth="1"/>
    <col min="15886" max="15886" width="23.796875" style="218" customWidth="1"/>
    <col min="15887" max="15887" width="24" style="218" customWidth="1"/>
    <col min="15888" max="15888" width="22.5" style="218" customWidth="1"/>
    <col min="15889" max="15889" width="12.69921875" style="218" customWidth="1"/>
    <col min="15890" max="15890" width="15.59765625" style="218" customWidth="1"/>
    <col min="15891" max="15892" width="20.69921875" style="218" customWidth="1"/>
    <col min="15893" max="15893" width="22.09765625" style="218" customWidth="1"/>
    <col min="15894" max="15894" width="19.296875" style="218" customWidth="1"/>
    <col min="15895" max="15895" width="25.296875" style="218" customWidth="1"/>
    <col min="15896" max="15896" width="13.796875" style="218" bestFit="1" customWidth="1"/>
    <col min="15897" max="15897" width="14.8984375" style="218" bestFit="1" customWidth="1"/>
    <col min="15898" max="16126" width="8.19921875" style="218"/>
    <col min="16127" max="16127" width="6.69921875" style="218" customWidth="1"/>
    <col min="16128" max="16128" width="73.8984375" style="218" customWidth="1"/>
    <col min="16129" max="16129" width="8.8984375" style="218" customWidth="1"/>
    <col min="16130" max="16130" width="11.796875" style="218" customWidth="1"/>
    <col min="16131" max="16131" width="0.19921875" style="218" customWidth="1"/>
    <col min="16132" max="16132" width="19.5" style="218" customWidth="1"/>
    <col min="16133" max="16134" width="16.296875" style="218" customWidth="1"/>
    <col min="16135" max="16135" width="18" style="218" customWidth="1"/>
    <col min="16136" max="16136" width="22.8984375" style="218" customWidth="1"/>
    <col min="16137" max="16137" width="24.69921875" style="218" customWidth="1"/>
    <col min="16138" max="16138" width="23.8984375" style="218" customWidth="1"/>
    <col min="16139" max="16139" width="14.8984375" style="218" customWidth="1"/>
    <col min="16140" max="16140" width="18.09765625" style="218" customWidth="1"/>
    <col min="16141" max="16141" width="23" style="218" customWidth="1"/>
    <col min="16142" max="16142" width="23.796875" style="218" customWidth="1"/>
    <col min="16143" max="16143" width="24" style="218" customWidth="1"/>
    <col min="16144" max="16144" width="22.5" style="218" customWidth="1"/>
    <col min="16145" max="16145" width="12.69921875" style="218" customWidth="1"/>
    <col min="16146" max="16146" width="15.59765625" style="218" customWidth="1"/>
    <col min="16147" max="16148" width="20.69921875" style="218" customWidth="1"/>
    <col min="16149" max="16149" width="22.09765625" style="218" customWidth="1"/>
    <col min="16150" max="16150" width="19.296875" style="218" customWidth="1"/>
    <col min="16151" max="16151" width="25.296875" style="218" customWidth="1"/>
    <col min="16152" max="16152" width="13.796875" style="218" bestFit="1" customWidth="1"/>
    <col min="16153" max="16153" width="14.8984375" style="218" bestFit="1" customWidth="1"/>
    <col min="16154" max="16384" width="8.19921875" style="218"/>
  </cols>
  <sheetData>
    <row r="1" spans="1:25" ht="27.6" customHeight="1" x14ac:dyDescent="0.25">
      <c r="A1" s="537" t="s">
        <v>618</v>
      </c>
      <c r="B1" s="537"/>
      <c r="C1" s="331"/>
      <c r="D1" s="332"/>
      <c r="E1" s="332"/>
      <c r="F1" s="332"/>
      <c r="G1" s="332"/>
      <c r="H1" s="332"/>
      <c r="I1" s="332"/>
      <c r="J1" s="332"/>
      <c r="K1" s="332"/>
      <c r="L1" s="332"/>
      <c r="M1" s="332"/>
      <c r="N1" s="332"/>
      <c r="O1" s="332"/>
      <c r="P1" s="332"/>
      <c r="Q1" s="332"/>
      <c r="R1" s="535" t="s">
        <v>619</v>
      </c>
      <c r="S1" s="535"/>
      <c r="T1" s="535"/>
      <c r="U1" s="535"/>
      <c r="V1" s="535"/>
      <c r="W1" s="535"/>
      <c r="X1" s="535"/>
      <c r="Y1" s="535"/>
    </row>
    <row r="2" spans="1:25" ht="35.25" customHeight="1" x14ac:dyDescent="0.25">
      <c r="A2" s="537"/>
      <c r="B2" s="537"/>
      <c r="C2" s="331"/>
      <c r="D2" s="333"/>
      <c r="E2" s="333"/>
      <c r="F2" s="333"/>
      <c r="G2" s="333"/>
      <c r="H2" s="333"/>
      <c r="I2" s="333"/>
      <c r="J2" s="333"/>
      <c r="K2" s="333"/>
      <c r="L2" s="333"/>
      <c r="M2" s="333"/>
      <c r="N2" s="333"/>
      <c r="O2" s="333"/>
      <c r="P2" s="333"/>
      <c r="Q2" s="333"/>
      <c r="R2" s="536" t="s">
        <v>371</v>
      </c>
      <c r="S2" s="536"/>
      <c r="T2" s="536"/>
      <c r="U2" s="536"/>
      <c r="V2" s="536"/>
      <c r="W2" s="536"/>
      <c r="X2" s="536"/>
      <c r="Y2" s="536"/>
    </row>
    <row r="3" spans="1:25" ht="23.25" customHeight="1" x14ac:dyDescent="0.25">
      <c r="A3" s="537" t="s">
        <v>620</v>
      </c>
      <c r="B3" s="537"/>
      <c r="C3" s="537"/>
      <c r="D3" s="537"/>
      <c r="E3" s="537"/>
      <c r="F3" s="537"/>
      <c r="G3" s="537"/>
      <c r="H3" s="537"/>
      <c r="I3" s="537"/>
      <c r="J3" s="537"/>
      <c r="K3" s="537"/>
      <c r="L3" s="537"/>
      <c r="M3" s="537"/>
      <c r="N3" s="537"/>
      <c r="O3" s="537"/>
      <c r="P3" s="537"/>
      <c r="Q3" s="537"/>
      <c r="R3" s="537"/>
      <c r="S3" s="537"/>
      <c r="T3" s="537"/>
      <c r="U3" s="537"/>
      <c r="V3" s="537"/>
      <c r="W3" s="537"/>
      <c r="X3" s="537"/>
      <c r="Y3" s="537"/>
    </row>
    <row r="4" spans="1:25" ht="18" x14ac:dyDescent="0.35">
      <c r="A4" s="538" t="s">
        <v>632</v>
      </c>
      <c r="B4" s="538"/>
      <c r="C4" s="538"/>
      <c r="D4" s="538"/>
      <c r="E4" s="538"/>
      <c r="F4" s="538"/>
      <c r="G4" s="538"/>
      <c r="H4" s="538"/>
      <c r="I4" s="538"/>
      <c r="J4" s="538"/>
      <c r="K4" s="538"/>
      <c r="L4" s="538"/>
      <c r="M4" s="538"/>
      <c r="N4" s="538"/>
      <c r="O4" s="538"/>
      <c r="P4" s="538"/>
      <c r="Q4" s="538"/>
      <c r="R4" s="538"/>
      <c r="S4" s="538"/>
      <c r="T4" s="538"/>
      <c r="U4" s="538"/>
      <c r="V4" s="538"/>
      <c r="W4" s="538"/>
      <c r="X4" s="538"/>
      <c r="Y4" s="538"/>
    </row>
    <row r="5" spans="1:25" ht="18" x14ac:dyDescent="0.35">
      <c r="A5" s="334"/>
      <c r="B5" s="335"/>
      <c r="C5" s="334"/>
      <c r="D5" s="334"/>
      <c r="E5" s="334"/>
      <c r="F5" s="334"/>
      <c r="G5" s="334"/>
      <c r="H5" s="334"/>
      <c r="I5" s="334"/>
      <c r="J5" s="334"/>
      <c r="K5" s="334"/>
      <c r="L5" s="334"/>
      <c r="M5" s="334"/>
      <c r="N5" s="334"/>
      <c r="O5" s="334"/>
      <c r="P5" s="334"/>
      <c r="Q5" s="334"/>
      <c r="R5" s="334"/>
      <c r="S5" s="334"/>
      <c r="T5" s="334"/>
      <c r="U5" s="334"/>
      <c r="V5" s="334"/>
      <c r="W5" s="534" t="s">
        <v>324</v>
      </c>
      <c r="X5" s="534"/>
      <c r="Y5" s="534"/>
    </row>
    <row r="6" spans="1:25" s="219" customFormat="1" ht="11.25" customHeight="1" x14ac:dyDescent="0.3">
      <c r="A6" s="531" t="s">
        <v>1</v>
      </c>
      <c r="B6" s="531" t="s">
        <v>48</v>
      </c>
      <c r="C6" s="531" t="s">
        <v>372</v>
      </c>
      <c r="D6" s="531" t="s">
        <v>373</v>
      </c>
      <c r="E6" s="531" t="s">
        <v>163</v>
      </c>
      <c r="F6" s="532" t="s">
        <v>374</v>
      </c>
      <c r="G6" s="532"/>
      <c r="H6" s="533" t="s">
        <v>375</v>
      </c>
      <c r="I6" s="533" t="s">
        <v>376</v>
      </c>
      <c r="J6" s="531" t="s">
        <v>377</v>
      </c>
      <c r="K6" s="531"/>
      <c r="L6" s="531"/>
      <c r="M6" s="531"/>
      <c r="N6" s="531"/>
      <c r="O6" s="531"/>
      <c r="P6" s="531" t="s">
        <v>164</v>
      </c>
      <c r="Q6" s="531"/>
      <c r="R6" s="531"/>
      <c r="S6" s="531"/>
      <c r="T6" s="531"/>
      <c r="U6" s="531"/>
      <c r="V6" s="531" t="s">
        <v>378</v>
      </c>
      <c r="W6" s="531" t="s">
        <v>379</v>
      </c>
      <c r="X6" s="531" t="s">
        <v>380</v>
      </c>
      <c r="Y6" s="531" t="s">
        <v>381</v>
      </c>
    </row>
    <row r="7" spans="1:25" s="219" customFormat="1" ht="35.25" customHeight="1" x14ac:dyDescent="0.3">
      <c r="A7" s="531"/>
      <c r="B7" s="531"/>
      <c r="C7" s="531"/>
      <c r="D7" s="531"/>
      <c r="E7" s="531"/>
      <c r="F7" s="532"/>
      <c r="G7" s="532"/>
      <c r="H7" s="533"/>
      <c r="I7" s="533"/>
      <c r="J7" s="531"/>
      <c r="K7" s="531"/>
      <c r="L7" s="531"/>
      <c r="M7" s="531"/>
      <c r="N7" s="531"/>
      <c r="O7" s="531"/>
      <c r="P7" s="531"/>
      <c r="Q7" s="531"/>
      <c r="R7" s="531"/>
      <c r="S7" s="531"/>
      <c r="T7" s="531"/>
      <c r="U7" s="531"/>
      <c r="V7" s="531"/>
      <c r="W7" s="531"/>
      <c r="X7" s="531"/>
      <c r="Y7" s="531"/>
    </row>
    <row r="8" spans="1:25" s="219" customFormat="1" ht="49.5" customHeight="1" x14ac:dyDescent="0.3">
      <c r="A8" s="531" t="s">
        <v>196</v>
      </c>
      <c r="B8" s="531" t="s">
        <v>196</v>
      </c>
      <c r="C8" s="531" t="s">
        <v>196</v>
      </c>
      <c r="D8" s="531" t="s">
        <v>196</v>
      </c>
      <c r="E8" s="531" t="s">
        <v>196</v>
      </c>
      <c r="F8" s="532"/>
      <c r="G8" s="532"/>
      <c r="H8" s="533"/>
      <c r="I8" s="533"/>
      <c r="J8" s="531" t="s">
        <v>382</v>
      </c>
      <c r="K8" s="531" t="s">
        <v>165</v>
      </c>
      <c r="L8" s="531"/>
      <c r="M8" s="531"/>
      <c r="N8" s="531" t="s">
        <v>383</v>
      </c>
      <c r="O8" s="531" t="s">
        <v>384</v>
      </c>
      <c r="P8" s="531" t="s">
        <v>166</v>
      </c>
      <c r="Q8" s="531" t="s">
        <v>165</v>
      </c>
      <c r="R8" s="531"/>
      <c r="S8" s="531"/>
      <c r="T8" s="531" t="s">
        <v>385</v>
      </c>
      <c r="U8" s="531" t="s">
        <v>386</v>
      </c>
      <c r="V8" s="531"/>
      <c r="W8" s="531"/>
      <c r="X8" s="531"/>
      <c r="Y8" s="531"/>
    </row>
    <row r="9" spans="1:25" s="219" customFormat="1" ht="64.5" customHeight="1" x14ac:dyDescent="0.3">
      <c r="A9" s="531" t="s">
        <v>197</v>
      </c>
      <c r="B9" s="531" t="s">
        <v>197</v>
      </c>
      <c r="C9" s="531" t="s">
        <v>197</v>
      </c>
      <c r="D9" s="531" t="s">
        <v>197</v>
      </c>
      <c r="E9" s="531" t="s">
        <v>197</v>
      </c>
      <c r="F9" s="533" t="s">
        <v>86</v>
      </c>
      <c r="G9" s="533" t="s">
        <v>387</v>
      </c>
      <c r="H9" s="533"/>
      <c r="I9" s="533"/>
      <c r="J9" s="531"/>
      <c r="K9" s="531" t="s">
        <v>86</v>
      </c>
      <c r="L9" s="531" t="s">
        <v>167</v>
      </c>
      <c r="M9" s="531" t="s">
        <v>168</v>
      </c>
      <c r="N9" s="531"/>
      <c r="O9" s="531"/>
      <c r="P9" s="531"/>
      <c r="Q9" s="531" t="s">
        <v>86</v>
      </c>
      <c r="R9" s="531" t="s">
        <v>167</v>
      </c>
      <c r="S9" s="531" t="s">
        <v>168</v>
      </c>
      <c r="T9" s="531"/>
      <c r="U9" s="531"/>
      <c r="V9" s="531"/>
      <c r="W9" s="531"/>
      <c r="X9" s="531"/>
      <c r="Y9" s="531"/>
    </row>
    <row r="10" spans="1:25" s="219" customFormat="1" ht="93" customHeight="1" x14ac:dyDescent="0.3">
      <c r="A10" s="531"/>
      <c r="B10" s="531"/>
      <c r="C10" s="531"/>
      <c r="D10" s="531"/>
      <c r="E10" s="531"/>
      <c r="F10" s="533"/>
      <c r="G10" s="533"/>
      <c r="H10" s="533"/>
      <c r="I10" s="533"/>
      <c r="J10" s="531"/>
      <c r="K10" s="531"/>
      <c r="L10" s="531"/>
      <c r="M10" s="531"/>
      <c r="N10" s="531"/>
      <c r="O10" s="531"/>
      <c r="P10" s="531"/>
      <c r="Q10" s="531"/>
      <c r="R10" s="531"/>
      <c r="S10" s="531"/>
      <c r="T10" s="531"/>
      <c r="U10" s="531"/>
      <c r="V10" s="531"/>
      <c r="W10" s="531"/>
      <c r="X10" s="531"/>
      <c r="Y10" s="531"/>
    </row>
    <row r="11" spans="1:25" ht="16.8" x14ac:dyDescent="0.25">
      <c r="A11" s="336">
        <v>1</v>
      </c>
      <c r="B11" s="336">
        <v>2</v>
      </c>
      <c r="C11" s="336">
        <v>3</v>
      </c>
      <c r="D11" s="336">
        <v>4</v>
      </c>
      <c r="E11" s="336">
        <v>4</v>
      </c>
      <c r="F11" s="336">
        <v>5</v>
      </c>
      <c r="G11" s="336">
        <v>6</v>
      </c>
      <c r="H11" s="336">
        <v>7</v>
      </c>
      <c r="I11" s="336">
        <v>8</v>
      </c>
      <c r="J11" s="336">
        <v>9</v>
      </c>
      <c r="K11" s="336" t="s">
        <v>621</v>
      </c>
      <c r="L11" s="336">
        <v>11</v>
      </c>
      <c r="M11" s="336">
        <v>12</v>
      </c>
      <c r="N11" s="336">
        <f>+M11+1</f>
        <v>13</v>
      </c>
      <c r="O11" s="336" t="s">
        <v>622</v>
      </c>
      <c r="P11" s="336">
        <v>15</v>
      </c>
      <c r="Q11" s="336" t="s">
        <v>623</v>
      </c>
      <c r="R11" s="336">
        <v>17</v>
      </c>
      <c r="S11" s="336">
        <v>18</v>
      </c>
      <c r="T11" s="336">
        <f>+S11+1</f>
        <v>19</v>
      </c>
      <c r="U11" s="336" t="s">
        <v>624</v>
      </c>
      <c r="V11" s="337">
        <v>21</v>
      </c>
      <c r="W11" s="337" t="s">
        <v>625</v>
      </c>
      <c r="X11" s="337" t="s">
        <v>626</v>
      </c>
      <c r="Y11" s="338" t="s">
        <v>627</v>
      </c>
    </row>
    <row r="12" spans="1:25" s="342" customFormat="1" ht="33" customHeight="1" x14ac:dyDescent="0.3">
      <c r="A12" s="339"/>
      <c r="B12" s="340" t="s">
        <v>388</v>
      </c>
      <c r="C12" s="339">
        <v>2266</v>
      </c>
      <c r="D12" s="339"/>
      <c r="E12" s="341">
        <f>E13</f>
        <v>28155219228</v>
      </c>
      <c r="F12" s="341">
        <f t="shared" ref="F12:Y12" si="0">F13</f>
        <v>13115577800</v>
      </c>
      <c r="G12" s="341">
        <f t="shared" si="0"/>
        <v>0</v>
      </c>
      <c r="H12" s="341">
        <f t="shared" si="0"/>
        <v>0</v>
      </c>
      <c r="I12" s="341">
        <f t="shared" si="0"/>
        <v>0</v>
      </c>
      <c r="J12" s="341">
        <f t="shared" si="0"/>
        <v>818000000</v>
      </c>
      <c r="K12" s="341">
        <f t="shared" si="0"/>
        <v>376469000</v>
      </c>
      <c r="L12" s="341">
        <f t="shared" si="0"/>
        <v>376469000</v>
      </c>
      <c r="M12" s="341">
        <f t="shared" si="0"/>
        <v>0</v>
      </c>
      <c r="N12" s="341">
        <f t="shared" si="0"/>
        <v>0</v>
      </c>
      <c r="O12" s="341">
        <f t="shared" si="0"/>
        <v>491531000</v>
      </c>
      <c r="P12" s="341">
        <f t="shared" si="0"/>
        <v>4982944000</v>
      </c>
      <c r="Q12" s="341">
        <f t="shared" si="0"/>
        <v>4349652753</v>
      </c>
      <c r="R12" s="341">
        <f t="shared" si="0"/>
        <v>4349652753</v>
      </c>
      <c r="S12" s="341">
        <f t="shared" si="0"/>
        <v>0</v>
      </c>
      <c r="T12" s="341">
        <f t="shared" si="0"/>
        <v>0</v>
      </c>
      <c r="U12" s="341">
        <f t="shared" si="0"/>
        <v>633291247</v>
      </c>
      <c r="V12" s="341">
        <f t="shared" si="0"/>
        <v>0</v>
      </c>
      <c r="W12" s="341">
        <f t="shared" si="0"/>
        <v>4726121753</v>
      </c>
      <c r="X12" s="341">
        <f t="shared" si="0"/>
        <v>0</v>
      </c>
      <c r="Y12" s="341">
        <f t="shared" si="0"/>
        <v>17841699553</v>
      </c>
    </row>
    <row r="13" spans="1:25" s="346" customFormat="1" ht="33" customHeight="1" x14ac:dyDescent="0.3">
      <c r="A13" s="343"/>
      <c r="B13" s="344" t="s">
        <v>100</v>
      </c>
      <c r="C13" s="339">
        <v>2266</v>
      </c>
      <c r="D13" s="344"/>
      <c r="E13" s="345">
        <f>E27</f>
        <v>28155219228</v>
      </c>
      <c r="F13" s="345">
        <f t="shared" ref="F13:Y13" si="1">F27</f>
        <v>13115577800</v>
      </c>
      <c r="G13" s="345">
        <f t="shared" si="1"/>
        <v>0</v>
      </c>
      <c r="H13" s="345">
        <f t="shared" si="1"/>
        <v>0</v>
      </c>
      <c r="I13" s="345">
        <f t="shared" si="1"/>
        <v>0</v>
      </c>
      <c r="J13" s="345">
        <f t="shared" si="1"/>
        <v>818000000</v>
      </c>
      <c r="K13" s="345">
        <f t="shared" si="1"/>
        <v>376469000</v>
      </c>
      <c r="L13" s="345">
        <f t="shared" si="1"/>
        <v>376469000</v>
      </c>
      <c r="M13" s="345">
        <f t="shared" si="1"/>
        <v>0</v>
      </c>
      <c r="N13" s="345">
        <f t="shared" si="1"/>
        <v>0</v>
      </c>
      <c r="O13" s="345">
        <f t="shared" si="1"/>
        <v>491531000</v>
      </c>
      <c r="P13" s="345">
        <f t="shared" si="1"/>
        <v>4982944000</v>
      </c>
      <c r="Q13" s="345">
        <f t="shared" si="1"/>
        <v>4349652753</v>
      </c>
      <c r="R13" s="345">
        <f t="shared" si="1"/>
        <v>4349652753</v>
      </c>
      <c r="S13" s="345">
        <f t="shared" si="1"/>
        <v>0</v>
      </c>
      <c r="T13" s="345">
        <f t="shared" si="1"/>
        <v>0</v>
      </c>
      <c r="U13" s="345">
        <f t="shared" si="1"/>
        <v>633291247</v>
      </c>
      <c r="V13" s="345">
        <f t="shared" si="1"/>
        <v>0</v>
      </c>
      <c r="W13" s="345">
        <f t="shared" si="1"/>
        <v>4726121753</v>
      </c>
      <c r="X13" s="345">
        <f t="shared" si="1"/>
        <v>0</v>
      </c>
      <c r="Y13" s="345">
        <f t="shared" si="1"/>
        <v>17841699553</v>
      </c>
    </row>
    <row r="14" spans="1:25" s="346" customFormat="1" ht="33" customHeight="1" x14ac:dyDescent="0.3">
      <c r="A14" s="343"/>
      <c r="B14" s="344" t="s">
        <v>389</v>
      </c>
      <c r="C14" s="339"/>
      <c r="D14" s="344"/>
      <c r="E14" s="344"/>
      <c r="F14" s="344"/>
      <c r="G14" s="344"/>
      <c r="H14" s="344"/>
      <c r="I14" s="344"/>
      <c r="J14" s="344"/>
      <c r="K14" s="344"/>
      <c r="L14" s="344"/>
      <c r="M14" s="344"/>
      <c r="N14" s="344"/>
      <c r="O14" s="344"/>
      <c r="P14" s="344"/>
      <c r="Q14" s="344"/>
      <c r="R14" s="344"/>
      <c r="S14" s="344"/>
      <c r="T14" s="344"/>
      <c r="U14" s="344"/>
      <c r="V14" s="344"/>
      <c r="W14" s="344"/>
      <c r="X14" s="344"/>
      <c r="Y14" s="345"/>
    </row>
    <row r="15" spans="1:25" s="346" customFormat="1" ht="33" customHeight="1" x14ac:dyDescent="0.3">
      <c r="A15" s="343"/>
      <c r="B15" s="347" t="s">
        <v>390</v>
      </c>
      <c r="C15" s="339"/>
      <c r="D15" s="344"/>
      <c r="E15" s="344"/>
      <c r="F15" s="344"/>
      <c r="G15" s="344"/>
      <c r="H15" s="344"/>
      <c r="I15" s="344"/>
      <c r="J15" s="344"/>
      <c r="K15" s="344"/>
      <c r="L15" s="344"/>
      <c r="M15" s="344"/>
      <c r="N15" s="344"/>
      <c r="O15" s="344"/>
      <c r="P15" s="344"/>
      <c r="Q15" s="344"/>
      <c r="R15" s="344"/>
      <c r="S15" s="344"/>
      <c r="T15" s="344"/>
      <c r="U15" s="344"/>
      <c r="V15" s="344"/>
      <c r="W15" s="344"/>
      <c r="X15" s="344"/>
      <c r="Y15" s="345"/>
    </row>
    <row r="16" spans="1:25" s="346" customFormat="1" ht="33" customHeight="1" x14ac:dyDescent="0.3">
      <c r="A16" s="343"/>
      <c r="B16" s="347" t="s">
        <v>391</v>
      </c>
      <c r="C16" s="339"/>
      <c r="D16" s="344"/>
      <c r="E16" s="344"/>
      <c r="F16" s="344"/>
      <c r="G16" s="344"/>
      <c r="H16" s="344"/>
      <c r="I16" s="344"/>
      <c r="J16" s="344"/>
      <c r="K16" s="344"/>
      <c r="L16" s="344"/>
      <c r="M16" s="344"/>
      <c r="N16" s="344"/>
      <c r="O16" s="344"/>
      <c r="P16" s="344"/>
      <c r="Q16" s="344"/>
      <c r="R16" s="344"/>
      <c r="S16" s="344"/>
      <c r="T16" s="344"/>
      <c r="U16" s="344"/>
      <c r="V16" s="344"/>
      <c r="W16" s="344"/>
      <c r="X16" s="344"/>
      <c r="Y16" s="345"/>
    </row>
    <row r="17" spans="1:25" s="335" customFormat="1" ht="33" customHeight="1" x14ac:dyDescent="0.3">
      <c r="A17" s="339" t="s">
        <v>7</v>
      </c>
      <c r="B17" s="348" t="s">
        <v>392</v>
      </c>
      <c r="C17" s="349"/>
      <c r="D17" s="349"/>
      <c r="E17" s="349"/>
      <c r="F17" s="349"/>
      <c r="G17" s="349"/>
      <c r="H17" s="349"/>
      <c r="I17" s="349"/>
      <c r="J17" s="349"/>
      <c r="K17" s="349"/>
      <c r="L17" s="349"/>
      <c r="M17" s="349"/>
      <c r="N17" s="349"/>
      <c r="O17" s="349"/>
      <c r="P17" s="349"/>
      <c r="Q17" s="349"/>
      <c r="R17" s="349"/>
      <c r="S17" s="349"/>
      <c r="T17" s="349"/>
      <c r="U17" s="349"/>
      <c r="V17" s="349"/>
      <c r="W17" s="349"/>
      <c r="X17" s="349"/>
      <c r="Y17" s="397"/>
    </row>
    <row r="18" spans="1:25" s="334" customFormat="1" ht="33" customHeight="1" x14ac:dyDescent="0.35">
      <c r="A18" s="339" t="s">
        <v>12</v>
      </c>
      <c r="B18" s="350" t="s">
        <v>393</v>
      </c>
      <c r="C18" s="351"/>
      <c r="D18" s="351"/>
      <c r="E18" s="351"/>
      <c r="F18" s="351"/>
      <c r="G18" s="351"/>
      <c r="H18" s="351"/>
      <c r="I18" s="351"/>
      <c r="J18" s="351"/>
      <c r="K18" s="351"/>
      <c r="L18" s="351"/>
      <c r="M18" s="351"/>
      <c r="N18" s="351"/>
      <c r="O18" s="351"/>
      <c r="P18" s="351"/>
      <c r="Q18" s="351"/>
      <c r="R18" s="351"/>
      <c r="S18" s="351"/>
      <c r="T18" s="351"/>
      <c r="U18" s="351"/>
      <c r="V18" s="351"/>
      <c r="W18" s="351"/>
      <c r="X18" s="351"/>
      <c r="Y18" s="376"/>
    </row>
    <row r="19" spans="1:25" s="334" customFormat="1" ht="33" customHeight="1" x14ac:dyDescent="0.35">
      <c r="A19" s="339" t="s">
        <v>394</v>
      </c>
      <c r="B19" s="348" t="s">
        <v>395</v>
      </c>
      <c r="C19" s="351"/>
      <c r="D19" s="351"/>
      <c r="E19" s="351"/>
      <c r="F19" s="351"/>
      <c r="G19" s="351"/>
      <c r="H19" s="351"/>
      <c r="I19" s="351"/>
      <c r="J19" s="351"/>
      <c r="K19" s="351"/>
      <c r="L19" s="351"/>
      <c r="M19" s="351"/>
      <c r="N19" s="351"/>
      <c r="O19" s="351"/>
      <c r="P19" s="351"/>
      <c r="Q19" s="351"/>
      <c r="R19" s="351"/>
      <c r="S19" s="351"/>
      <c r="T19" s="351"/>
      <c r="U19" s="351"/>
      <c r="V19" s="351"/>
      <c r="W19" s="351"/>
      <c r="X19" s="351"/>
      <c r="Y19" s="376"/>
    </row>
    <row r="20" spans="1:25" s="342" customFormat="1" ht="33" customHeight="1" x14ac:dyDescent="0.3">
      <c r="A20" s="339">
        <v>1</v>
      </c>
      <c r="B20" s="352" t="s">
        <v>396</v>
      </c>
      <c r="C20" s="353"/>
      <c r="D20" s="353"/>
      <c r="E20" s="353"/>
      <c r="F20" s="353"/>
      <c r="G20" s="353"/>
      <c r="H20" s="353"/>
      <c r="I20" s="353"/>
      <c r="J20" s="353"/>
      <c r="K20" s="353"/>
      <c r="L20" s="353"/>
      <c r="M20" s="353"/>
      <c r="N20" s="353"/>
      <c r="O20" s="353"/>
      <c r="P20" s="353"/>
      <c r="Q20" s="353"/>
      <c r="R20" s="353"/>
      <c r="S20" s="353"/>
      <c r="T20" s="353"/>
      <c r="U20" s="353"/>
      <c r="V20" s="353"/>
      <c r="W20" s="353"/>
      <c r="X20" s="353"/>
      <c r="Y20" s="361"/>
    </row>
    <row r="21" spans="1:25" s="342" customFormat="1" ht="33" customHeight="1" x14ac:dyDescent="0.3">
      <c r="A21" s="339">
        <v>2</v>
      </c>
      <c r="B21" s="352" t="s">
        <v>396</v>
      </c>
      <c r="C21" s="353"/>
      <c r="D21" s="353"/>
      <c r="E21" s="353"/>
      <c r="F21" s="353"/>
      <c r="G21" s="353"/>
      <c r="H21" s="353"/>
      <c r="I21" s="353"/>
      <c r="J21" s="353"/>
      <c r="K21" s="353"/>
      <c r="L21" s="353"/>
      <c r="M21" s="353"/>
      <c r="N21" s="353"/>
      <c r="O21" s="353"/>
      <c r="P21" s="353"/>
      <c r="Q21" s="353"/>
      <c r="R21" s="353"/>
      <c r="S21" s="353"/>
      <c r="T21" s="353"/>
      <c r="U21" s="353"/>
      <c r="V21" s="353"/>
      <c r="W21" s="353"/>
      <c r="X21" s="353"/>
      <c r="Y21" s="361"/>
    </row>
    <row r="22" spans="1:25" s="334" customFormat="1" ht="33" customHeight="1" x14ac:dyDescent="0.35">
      <c r="A22" s="339" t="s">
        <v>398</v>
      </c>
      <c r="B22" s="348" t="s">
        <v>395</v>
      </c>
      <c r="C22" s="351"/>
      <c r="D22" s="351"/>
      <c r="E22" s="351"/>
      <c r="F22" s="351"/>
      <c r="G22" s="351"/>
      <c r="H22" s="351"/>
      <c r="I22" s="351"/>
      <c r="J22" s="351"/>
      <c r="K22" s="351"/>
      <c r="L22" s="351"/>
      <c r="M22" s="351"/>
      <c r="N22" s="351"/>
      <c r="O22" s="351"/>
      <c r="P22" s="351"/>
      <c r="Q22" s="351"/>
      <c r="R22" s="351"/>
      <c r="S22" s="351"/>
      <c r="T22" s="351"/>
      <c r="U22" s="351"/>
      <c r="V22" s="351"/>
      <c r="W22" s="351"/>
      <c r="X22" s="351"/>
      <c r="Y22" s="376"/>
    </row>
    <row r="23" spans="1:25" s="334" customFormat="1" ht="33" customHeight="1" x14ac:dyDescent="0.35">
      <c r="A23" s="339" t="s">
        <v>16</v>
      </c>
      <c r="B23" s="350" t="s">
        <v>399</v>
      </c>
      <c r="C23" s="351"/>
      <c r="D23" s="351"/>
      <c r="E23" s="351"/>
      <c r="F23" s="351"/>
      <c r="G23" s="351"/>
      <c r="H23" s="351"/>
      <c r="I23" s="351"/>
      <c r="J23" s="351"/>
      <c r="K23" s="351"/>
      <c r="L23" s="351"/>
      <c r="M23" s="351"/>
      <c r="N23" s="351"/>
      <c r="O23" s="351"/>
      <c r="P23" s="351"/>
      <c r="Q23" s="351"/>
      <c r="R23" s="351"/>
      <c r="S23" s="351"/>
      <c r="T23" s="351"/>
      <c r="U23" s="351"/>
      <c r="V23" s="351"/>
      <c r="W23" s="351"/>
      <c r="X23" s="351"/>
      <c r="Y23" s="376"/>
    </row>
    <row r="24" spans="1:25" s="334" customFormat="1" ht="33" customHeight="1" x14ac:dyDescent="0.35">
      <c r="A24" s="354" t="s">
        <v>400</v>
      </c>
      <c r="B24" s="355" t="s">
        <v>401</v>
      </c>
      <c r="C24" s="351"/>
      <c r="D24" s="351"/>
      <c r="E24" s="351"/>
      <c r="F24" s="351"/>
      <c r="G24" s="351"/>
      <c r="H24" s="351"/>
      <c r="I24" s="351"/>
      <c r="J24" s="351"/>
      <c r="K24" s="351"/>
      <c r="L24" s="351"/>
      <c r="M24" s="351"/>
      <c r="N24" s="351"/>
      <c r="O24" s="351"/>
      <c r="P24" s="351"/>
      <c r="Q24" s="351"/>
      <c r="R24" s="351"/>
      <c r="S24" s="351"/>
      <c r="T24" s="351"/>
      <c r="U24" s="351"/>
      <c r="V24" s="351"/>
      <c r="W24" s="351"/>
      <c r="X24" s="351"/>
      <c r="Y24" s="376"/>
    </row>
    <row r="25" spans="1:25" s="342" customFormat="1" ht="33" customHeight="1" x14ac:dyDescent="0.3">
      <c r="A25" s="354">
        <v>1</v>
      </c>
      <c r="B25" s="355" t="s">
        <v>402</v>
      </c>
      <c r="C25" s="353"/>
      <c r="D25" s="353"/>
      <c r="E25" s="353"/>
      <c r="F25" s="353"/>
      <c r="G25" s="353"/>
      <c r="H25" s="353"/>
      <c r="I25" s="353"/>
      <c r="J25" s="353"/>
      <c r="K25" s="353"/>
      <c r="L25" s="353"/>
      <c r="M25" s="353"/>
      <c r="N25" s="353"/>
      <c r="O25" s="353"/>
      <c r="P25" s="353"/>
      <c r="Q25" s="353"/>
      <c r="R25" s="353"/>
      <c r="S25" s="353"/>
      <c r="T25" s="353"/>
      <c r="U25" s="353"/>
      <c r="V25" s="353"/>
      <c r="W25" s="353"/>
      <c r="X25" s="353"/>
      <c r="Y25" s="361"/>
    </row>
    <row r="26" spans="1:25" s="335" customFormat="1" ht="33" customHeight="1" x14ac:dyDescent="0.3">
      <c r="A26" s="356" t="s">
        <v>405</v>
      </c>
      <c r="B26" s="348" t="s">
        <v>401</v>
      </c>
      <c r="C26" s="349"/>
      <c r="D26" s="349"/>
      <c r="E26" s="349"/>
      <c r="F26" s="349"/>
      <c r="G26" s="349"/>
      <c r="H26" s="349"/>
      <c r="I26" s="349"/>
      <c r="J26" s="349"/>
      <c r="K26" s="349"/>
      <c r="L26" s="349"/>
      <c r="M26" s="349"/>
      <c r="N26" s="349"/>
      <c r="O26" s="349"/>
      <c r="P26" s="349"/>
      <c r="Q26" s="349"/>
      <c r="R26" s="349"/>
      <c r="S26" s="349"/>
      <c r="T26" s="349"/>
      <c r="U26" s="349"/>
      <c r="V26" s="349"/>
      <c r="W26" s="349"/>
      <c r="X26" s="349"/>
      <c r="Y26" s="397"/>
    </row>
    <row r="27" spans="1:25" s="332" customFormat="1" ht="33" customHeight="1" x14ac:dyDescent="0.3">
      <c r="A27" s="339" t="s">
        <v>8</v>
      </c>
      <c r="B27" s="348" t="s">
        <v>406</v>
      </c>
      <c r="C27" s="357"/>
      <c r="D27" s="357"/>
      <c r="E27" s="358">
        <f>+E28</f>
        <v>28155219228</v>
      </c>
      <c r="F27" s="358">
        <f t="shared" ref="F27:Y27" si="2">+F28</f>
        <v>13115577800</v>
      </c>
      <c r="G27" s="358">
        <f t="shared" si="2"/>
        <v>0</v>
      </c>
      <c r="H27" s="358">
        <f t="shared" si="2"/>
        <v>0</v>
      </c>
      <c r="I27" s="358">
        <f t="shared" si="2"/>
        <v>0</v>
      </c>
      <c r="J27" s="358">
        <f t="shared" si="2"/>
        <v>818000000</v>
      </c>
      <c r="K27" s="358">
        <f t="shared" si="2"/>
        <v>376469000</v>
      </c>
      <c r="L27" s="358">
        <f t="shared" si="2"/>
        <v>376469000</v>
      </c>
      <c r="M27" s="358">
        <f t="shared" si="2"/>
        <v>0</v>
      </c>
      <c r="N27" s="358">
        <f t="shared" si="2"/>
        <v>0</v>
      </c>
      <c r="O27" s="358">
        <f t="shared" si="2"/>
        <v>491531000</v>
      </c>
      <c r="P27" s="358">
        <f t="shared" si="2"/>
        <v>4982944000</v>
      </c>
      <c r="Q27" s="358">
        <f t="shared" si="2"/>
        <v>4349652753</v>
      </c>
      <c r="R27" s="358">
        <f t="shared" si="2"/>
        <v>4349652753</v>
      </c>
      <c r="S27" s="358">
        <f t="shared" si="2"/>
        <v>0</v>
      </c>
      <c r="T27" s="358">
        <f t="shared" si="2"/>
        <v>0</v>
      </c>
      <c r="U27" s="358">
        <f t="shared" si="2"/>
        <v>633291247</v>
      </c>
      <c r="V27" s="358">
        <f t="shared" si="2"/>
        <v>0</v>
      </c>
      <c r="W27" s="358">
        <f t="shared" si="2"/>
        <v>4726121753</v>
      </c>
      <c r="X27" s="358">
        <f t="shared" si="2"/>
        <v>0</v>
      </c>
      <c r="Y27" s="358">
        <f t="shared" si="2"/>
        <v>17841699553</v>
      </c>
    </row>
    <row r="28" spans="1:25" s="334" customFormat="1" ht="33" customHeight="1" x14ac:dyDescent="0.35">
      <c r="A28" s="359" t="s">
        <v>14</v>
      </c>
      <c r="B28" s="360" t="s">
        <v>100</v>
      </c>
      <c r="C28" s="351"/>
      <c r="D28" s="351"/>
      <c r="E28" s="361">
        <f>+E32+E40</f>
        <v>28155219228</v>
      </c>
      <c r="F28" s="361">
        <f t="shared" ref="F28:Y28" si="3">+F32+F40</f>
        <v>13115577800</v>
      </c>
      <c r="G28" s="361">
        <f t="shared" si="3"/>
        <v>0</v>
      </c>
      <c r="H28" s="361">
        <f t="shared" si="3"/>
        <v>0</v>
      </c>
      <c r="I28" s="361">
        <f t="shared" si="3"/>
        <v>0</v>
      </c>
      <c r="J28" s="361">
        <f t="shared" si="3"/>
        <v>818000000</v>
      </c>
      <c r="K28" s="361">
        <f t="shared" si="3"/>
        <v>376469000</v>
      </c>
      <c r="L28" s="361">
        <f t="shared" si="3"/>
        <v>376469000</v>
      </c>
      <c r="M28" s="361">
        <f t="shared" si="3"/>
        <v>0</v>
      </c>
      <c r="N28" s="361">
        <f t="shared" si="3"/>
        <v>0</v>
      </c>
      <c r="O28" s="361">
        <f t="shared" si="3"/>
        <v>491531000</v>
      </c>
      <c r="P28" s="361">
        <f t="shared" si="3"/>
        <v>4982944000</v>
      </c>
      <c r="Q28" s="361">
        <f t="shared" si="3"/>
        <v>4349652753</v>
      </c>
      <c r="R28" s="361">
        <f t="shared" si="3"/>
        <v>4349652753</v>
      </c>
      <c r="S28" s="361">
        <f t="shared" si="3"/>
        <v>0</v>
      </c>
      <c r="T28" s="361">
        <f t="shared" si="3"/>
        <v>0</v>
      </c>
      <c r="U28" s="361">
        <f t="shared" si="3"/>
        <v>633291247</v>
      </c>
      <c r="V28" s="361">
        <f t="shared" si="3"/>
        <v>0</v>
      </c>
      <c r="W28" s="361">
        <f t="shared" si="3"/>
        <v>4726121753</v>
      </c>
      <c r="X28" s="361">
        <f t="shared" si="3"/>
        <v>0</v>
      </c>
      <c r="Y28" s="361">
        <f t="shared" si="3"/>
        <v>17841699553</v>
      </c>
    </row>
    <row r="29" spans="1:25" s="334" customFormat="1" ht="33" customHeight="1" x14ac:dyDescent="0.35">
      <c r="A29" s="359" t="s">
        <v>14</v>
      </c>
      <c r="B29" s="360" t="s">
        <v>389</v>
      </c>
      <c r="C29" s="351"/>
      <c r="D29" s="351"/>
      <c r="E29" s="351"/>
      <c r="F29" s="351"/>
      <c r="G29" s="351"/>
      <c r="H29" s="351"/>
      <c r="I29" s="351"/>
      <c r="J29" s="351"/>
      <c r="K29" s="351"/>
      <c r="L29" s="351"/>
      <c r="M29" s="351"/>
      <c r="N29" s="351"/>
      <c r="O29" s="351"/>
      <c r="P29" s="351"/>
      <c r="Q29" s="351"/>
      <c r="R29" s="351"/>
      <c r="S29" s="351"/>
      <c r="T29" s="351"/>
      <c r="U29" s="351"/>
      <c r="V29" s="351"/>
      <c r="W29" s="351"/>
      <c r="X29" s="351"/>
      <c r="Y29" s="376"/>
    </row>
    <row r="30" spans="1:25" s="365" customFormat="1" ht="33" customHeight="1" x14ac:dyDescent="0.35">
      <c r="A30" s="362" t="s">
        <v>334</v>
      </c>
      <c r="B30" s="363" t="s">
        <v>390</v>
      </c>
      <c r="C30" s="364"/>
      <c r="D30" s="364"/>
      <c r="E30" s="364"/>
      <c r="F30" s="364"/>
      <c r="G30" s="364"/>
      <c r="H30" s="364"/>
      <c r="I30" s="364"/>
      <c r="J30" s="364"/>
      <c r="K30" s="364"/>
      <c r="L30" s="364"/>
      <c r="M30" s="364"/>
      <c r="N30" s="364"/>
      <c r="O30" s="364"/>
      <c r="P30" s="364"/>
      <c r="Q30" s="364"/>
      <c r="R30" s="364"/>
      <c r="S30" s="364"/>
      <c r="T30" s="364"/>
      <c r="U30" s="364"/>
      <c r="V30" s="364"/>
      <c r="W30" s="364"/>
      <c r="X30" s="364"/>
      <c r="Y30" s="381"/>
    </row>
    <row r="31" spans="1:25" s="365" customFormat="1" ht="33" customHeight="1" x14ac:dyDescent="0.35">
      <c r="A31" s="362" t="s">
        <v>334</v>
      </c>
      <c r="B31" s="363" t="s">
        <v>391</v>
      </c>
      <c r="C31" s="364"/>
      <c r="D31" s="364"/>
      <c r="E31" s="364"/>
      <c r="F31" s="364"/>
      <c r="G31" s="364"/>
      <c r="H31" s="364"/>
      <c r="I31" s="364"/>
      <c r="J31" s="364"/>
      <c r="K31" s="364"/>
      <c r="L31" s="364"/>
      <c r="M31" s="364"/>
      <c r="N31" s="364"/>
      <c r="O31" s="364"/>
      <c r="P31" s="364"/>
      <c r="Q31" s="364"/>
      <c r="R31" s="364"/>
      <c r="S31" s="364"/>
      <c r="T31" s="364"/>
      <c r="U31" s="364"/>
      <c r="V31" s="364"/>
      <c r="W31" s="364"/>
      <c r="X31" s="364"/>
      <c r="Y31" s="381"/>
    </row>
    <row r="32" spans="1:25" s="334" customFormat="1" ht="33" customHeight="1" x14ac:dyDescent="0.35">
      <c r="A32" s="339" t="s">
        <v>12</v>
      </c>
      <c r="B32" s="350" t="s">
        <v>393</v>
      </c>
      <c r="C32" s="351"/>
      <c r="D32" s="351"/>
      <c r="E32" s="366">
        <f>+E33+E39</f>
        <v>199285554</v>
      </c>
      <c r="F32" s="351">
        <f t="shared" ref="F32:Y32" si="4">+F33+F39</f>
        <v>153316800</v>
      </c>
      <c r="G32" s="351">
        <f t="shared" si="4"/>
        <v>0</v>
      </c>
      <c r="H32" s="351">
        <f t="shared" si="4"/>
        <v>0</v>
      </c>
      <c r="I32" s="351">
        <f t="shared" si="4"/>
        <v>0</v>
      </c>
      <c r="J32" s="351">
        <f t="shared" si="4"/>
        <v>0</v>
      </c>
      <c r="K32" s="351">
        <f t="shared" si="4"/>
        <v>0</v>
      </c>
      <c r="L32" s="351">
        <f t="shared" si="4"/>
        <v>0</v>
      </c>
      <c r="M32" s="351">
        <f t="shared" si="4"/>
        <v>0</v>
      </c>
      <c r="N32" s="351">
        <f t="shared" si="4"/>
        <v>0</v>
      </c>
      <c r="O32" s="351">
        <f t="shared" si="4"/>
        <v>0</v>
      </c>
      <c r="P32" s="351">
        <f t="shared" si="4"/>
        <v>0</v>
      </c>
      <c r="Q32" s="351">
        <f t="shared" si="4"/>
        <v>0</v>
      </c>
      <c r="R32" s="351">
        <f t="shared" si="4"/>
        <v>0</v>
      </c>
      <c r="S32" s="351">
        <f t="shared" si="4"/>
        <v>0</v>
      </c>
      <c r="T32" s="351">
        <f t="shared" si="4"/>
        <v>0</v>
      </c>
      <c r="U32" s="351">
        <f t="shared" si="4"/>
        <v>0</v>
      </c>
      <c r="V32" s="351">
        <f t="shared" si="4"/>
        <v>0</v>
      </c>
      <c r="W32" s="351">
        <f t="shared" si="4"/>
        <v>0</v>
      </c>
      <c r="X32" s="351">
        <f t="shared" si="4"/>
        <v>0</v>
      </c>
      <c r="Y32" s="398">
        <f t="shared" si="4"/>
        <v>153316800</v>
      </c>
    </row>
    <row r="33" spans="1:25" s="334" customFormat="1" ht="33" customHeight="1" x14ac:dyDescent="0.35">
      <c r="A33" s="339" t="s">
        <v>394</v>
      </c>
      <c r="B33" s="348" t="s">
        <v>628</v>
      </c>
      <c r="C33" s="351"/>
      <c r="D33" s="351"/>
      <c r="E33" s="367">
        <f>+E34</f>
        <v>199285554</v>
      </c>
      <c r="F33" s="367">
        <f t="shared" ref="F33:Y34" si="5">+F34</f>
        <v>153316800</v>
      </c>
      <c r="G33" s="367">
        <f t="shared" si="5"/>
        <v>0</v>
      </c>
      <c r="H33" s="367">
        <f t="shared" si="5"/>
        <v>0</v>
      </c>
      <c r="I33" s="367">
        <f t="shared" si="5"/>
        <v>0</v>
      </c>
      <c r="J33" s="367">
        <f t="shared" si="5"/>
        <v>0</v>
      </c>
      <c r="K33" s="367">
        <f t="shared" si="5"/>
        <v>0</v>
      </c>
      <c r="L33" s="367">
        <f t="shared" si="5"/>
        <v>0</v>
      </c>
      <c r="M33" s="367">
        <f t="shared" si="5"/>
        <v>0</v>
      </c>
      <c r="N33" s="367">
        <f t="shared" si="5"/>
        <v>0</v>
      </c>
      <c r="O33" s="367">
        <f t="shared" si="5"/>
        <v>0</v>
      </c>
      <c r="P33" s="367">
        <f t="shared" si="5"/>
        <v>0</v>
      </c>
      <c r="Q33" s="367">
        <f t="shared" si="5"/>
        <v>0</v>
      </c>
      <c r="R33" s="367">
        <f t="shared" si="5"/>
        <v>0</v>
      </c>
      <c r="S33" s="367">
        <f t="shared" si="5"/>
        <v>0</v>
      </c>
      <c r="T33" s="367">
        <f t="shared" si="5"/>
        <v>0</v>
      </c>
      <c r="U33" s="367">
        <f t="shared" si="5"/>
        <v>0</v>
      </c>
      <c r="V33" s="367">
        <f t="shared" si="5"/>
        <v>0</v>
      </c>
      <c r="W33" s="367">
        <f t="shared" si="5"/>
        <v>0</v>
      </c>
      <c r="X33" s="367">
        <f t="shared" si="5"/>
        <v>0</v>
      </c>
      <c r="Y33" s="376">
        <f t="shared" si="5"/>
        <v>153316800</v>
      </c>
    </row>
    <row r="34" spans="1:25" s="342" customFormat="1" ht="49.8" customHeight="1" x14ac:dyDescent="0.3">
      <c r="A34" s="339">
        <v>1</v>
      </c>
      <c r="B34" s="352" t="s">
        <v>629</v>
      </c>
      <c r="C34" s="353">
        <v>2266</v>
      </c>
      <c r="D34" s="353">
        <v>8127013</v>
      </c>
      <c r="E34" s="368">
        <v>199285554</v>
      </c>
      <c r="F34" s="361">
        <f>+F35</f>
        <v>153316800</v>
      </c>
      <c r="G34" s="361">
        <f t="shared" si="5"/>
        <v>0</v>
      </c>
      <c r="H34" s="361">
        <f t="shared" si="5"/>
        <v>0</v>
      </c>
      <c r="I34" s="361">
        <f t="shared" si="5"/>
        <v>0</v>
      </c>
      <c r="J34" s="361">
        <f t="shared" si="5"/>
        <v>0</v>
      </c>
      <c r="K34" s="361">
        <f t="shared" si="5"/>
        <v>0</v>
      </c>
      <c r="L34" s="361">
        <f t="shared" si="5"/>
        <v>0</v>
      </c>
      <c r="M34" s="361">
        <f t="shared" si="5"/>
        <v>0</v>
      </c>
      <c r="N34" s="361">
        <f t="shared" si="5"/>
        <v>0</v>
      </c>
      <c r="O34" s="361">
        <f t="shared" si="5"/>
        <v>0</v>
      </c>
      <c r="P34" s="361">
        <f t="shared" si="5"/>
        <v>0</v>
      </c>
      <c r="Q34" s="361">
        <f t="shared" si="5"/>
        <v>0</v>
      </c>
      <c r="R34" s="361">
        <f t="shared" si="5"/>
        <v>0</v>
      </c>
      <c r="S34" s="361">
        <f t="shared" si="5"/>
        <v>0</v>
      </c>
      <c r="T34" s="361">
        <f t="shared" si="5"/>
        <v>0</v>
      </c>
      <c r="U34" s="361">
        <f t="shared" si="5"/>
        <v>0</v>
      </c>
      <c r="V34" s="361">
        <f t="shared" si="5"/>
        <v>0</v>
      </c>
      <c r="W34" s="361">
        <f t="shared" si="5"/>
        <v>0</v>
      </c>
      <c r="X34" s="361">
        <f t="shared" si="5"/>
        <v>0</v>
      </c>
      <c r="Y34" s="361">
        <f t="shared" si="5"/>
        <v>153316800</v>
      </c>
    </row>
    <row r="35" spans="1:25" s="372" customFormat="1" ht="24" customHeight="1" x14ac:dyDescent="0.3">
      <c r="A35" s="362"/>
      <c r="B35" s="360" t="s">
        <v>100</v>
      </c>
      <c r="C35" s="369"/>
      <c r="D35" s="369"/>
      <c r="E35" s="370"/>
      <c r="F35" s="371">
        <f>+F36+F37</f>
        <v>153316800</v>
      </c>
      <c r="G35" s="371">
        <f t="shared" ref="G35:Y35" si="6">+G36+G37</f>
        <v>0</v>
      </c>
      <c r="H35" s="371">
        <f t="shared" si="6"/>
        <v>0</v>
      </c>
      <c r="I35" s="371">
        <f t="shared" si="6"/>
        <v>0</v>
      </c>
      <c r="J35" s="371">
        <f t="shared" si="6"/>
        <v>0</v>
      </c>
      <c r="K35" s="371">
        <f t="shared" si="6"/>
        <v>0</v>
      </c>
      <c r="L35" s="371">
        <f t="shared" si="6"/>
        <v>0</v>
      </c>
      <c r="M35" s="371">
        <f t="shared" si="6"/>
        <v>0</v>
      </c>
      <c r="N35" s="371">
        <f t="shared" si="6"/>
        <v>0</v>
      </c>
      <c r="O35" s="371">
        <f t="shared" si="6"/>
        <v>0</v>
      </c>
      <c r="P35" s="371">
        <f t="shared" si="6"/>
        <v>0</v>
      </c>
      <c r="Q35" s="371">
        <f t="shared" si="6"/>
        <v>0</v>
      </c>
      <c r="R35" s="371">
        <f t="shared" si="6"/>
        <v>0</v>
      </c>
      <c r="S35" s="371">
        <f t="shared" si="6"/>
        <v>0</v>
      </c>
      <c r="T35" s="371">
        <f t="shared" si="6"/>
        <v>0</v>
      </c>
      <c r="U35" s="371">
        <f t="shared" si="6"/>
        <v>0</v>
      </c>
      <c r="V35" s="371">
        <f t="shared" si="6"/>
        <v>0</v>
      </c>
      <c r="W35" s="371">
        <f t="shared" si="6"/>
        <v>0</v>
      </c>
      <c r="X35" s="371">
        <f t="shared" si="6"/>
        <v>0</v>
      </c>
      <c r="Y35" s="399">
        <f t="shared" si="6"/>
        <v>153316800</v>
      </c>
    </row>
    <row r="36" spans="1:25" s="372" customFormat="1" ht="24" customHeight="1" x14ac:dyDescent="0.3">
      <c r="A36" s="362"/>
      <c r="B36" s="373" t="s">
        <v>403</v>
      </c>
      <c r="C36" s="369"/>
      <c r="D36" s="369"/>
      <c r="E36" s="374"/>
      <c r="F36" s="371"/>
      <c r="G36" s="371"/>
      <c r="H36" s="371"/>
      <c r="I36" s="371"/>
      <c r="J36" s="371"/>
      <c r="K36" s="371"/>
      <c r="L36" s="371"/>
      <c r="M36" s="371"/>
      <c r="N36" s="371"/>
      <c r="O36" s="375"/>
      <c r="P36" s="371"/>
      <c r="Q36" s="375"/>
      <c r="R36" s="371"/>
      <c r="S36" s="371"/>
      <c r="T36" s="371"/>
      <c r="U36" s="375"/>
      <c r="V36" s="371"/>
      <c r="W36" s="375"/>
      <c r="X36" s="375"/>
      <c r="Y36" s="400">
        <f>F36-H36+K36+Q36-V36</f>
        <v>0</v>
      </c>
    </row>
    <row r="37" spans="1:25" s="372" customFormat="1" ht="24" customHeight="1" x14ac:dyDescent="0.3">
      <c r="A37" s="362"/>
      <c r="B37" s="373" t="s">
        <v>397</v>
      </c>
      <c r="C37" s="369"/>
      <c r="D37" s="369"/>
      <c r="E37" s="374"/>
      <c r="F37" s="371">
        <v>153316800</v>
      </c>
      <c r="G37" s="371"/>
      <c r="H37" s="371"/>
      <c r="I37" s="371"/>
      <c r="J37" s="371"/>
      <c r="K37" s="371"/>
      <c r="L37" s="371"/>
      <c r="M37" s="371"/>
      <c r="N37" s="371"/>
      <c r="O37" s="375"/>
      <c r="P37" s="371"/>
      <c r="Q37" s="375"/>
      <c r="R37" s="371"/>
      <c r="S37" s="371"/>
      <c r="T37" s="371"/>
      <c r="U37" s="375"/>
      <c r="V37" s="371"/>
      <c r="W37" s="375"/>
      <c r="X37" s="375"/>
      <c r="Y37" s="400">
        <f>F37-H37+K37+Q37-V37</f>
        <v>153316800</v>
      </c>
    </row>
    <row r="38" spans="1:25" s="342" customFormat="1" ht="33" customHeight="1" x14ac:dyDescent="0.35">
      <c r="A38" s="339">
        <v>2</v>
      </c>
      <c r="B38" s="352" t="s">
        <v>396</v>
      </c>
      <c r="C38" s="353"/>
      <c r="D38" s="353"/>
      <c r="E38" s="353"/>
      <c r="F38" s="353"/>
      <c r="G38" s="353"/>
      <c r="H38" s="353"/>
      <c r="I38" s="353"/>
      <c r="J38" s="353"/>
      <c r="K38" s="353"/>
      <c r="L38" s="353"/>
      <c r="M38" s="353"/>
      <c r="N38" s="361"/>
      <c r="O38" s="376"/>
      <c r="P38" s="353"/>
      <c r="Q38" s="353"/>
      <c r="R38" s="353"/>
      <c r="S38" s="353"/>
      <c r="T38" s="353"/>
      <c r="U38" s="353"/>
      <c r="V38" s="353"/>
      <c r="W38" s="353"/>
      <c r="X38" s="353"/>
      <c r="Y38" s="361"/>
    </row>
    <row r="39" spans="1:25" s="334" customFormat="1" ht="33" customHeight="1" x14ac:dyDescent="0.35">
      <c r="A39" s="339" t="s">
        <v>398</v>
      </c>
      <c r="B39" s="348" t="s">
        <v>395</v>
      </c>
      <c r="C39" s="351"/>
      <c r="D39" s="351"/>
      <c r="E39" s="351"/>
      <c r="F39" s="351"/>
      <c r="G39" s="351"/>
      <c r="H39" s="351"/>
      <c r="I39" s="351"/>
      <c r="J39" s="351"/>
      <c r="K39" s="351"/>
      <c r="L39" s="351"/>
      <c r="M39" s="351"/>
      <c r="O39" s="351"/>
      <c r="P39" s="351"/>
      <c r="Q39" s="377"/>
      <c r="R39" s="376"/>
      <c r="S39" s="351"/>
      <c r="T39" s="351"/>
      <c r="U39" s="351"/>
      <c r="V39" s="351"/>
      <c r="W39" s="351"/>
      <c r="X39" s="351"/>
      <c r="Y39" s="376"/>
    </row>
    <row r="40" spans="1:25" s="342" customFormat="1" ht="33" customHeight="1" x14ac:dyDescent="0.3">
      <c r="A40" s="339" t="s">
        <v>16</v>
      </c>
      <c r="B40" s="350" t="s">
        <v>399</v>
      </c>
      <c r="C40" s="353"/>
      <c r="D40" s="353"/>
      <c r="E40" s="361">
        <f>E41+E67</f>
        <v>27955933674</v>
      </c>
      <c r="F40" s="361">
        <f>F41+F67</f>
        <v>12962261000</v>
      </c>
      <c r="G40" s="353"/>
      <c r="H40" s="353"/>
      <c r="I40" s="353"/>
      <c r="J40" s="361">
        <f>J41</f>
        <v>818000000</v>
      </c>
      <c r="K40" s="361">
        <f>K41</f>
        <v>376469000</v>
      </c>
      <c r="L40" s="361">
        <f>L41</f>
        <v>376469000</v>
      </c>
      <c r="M40" s="353"/>
      <c r="N40" s="353"/>
      <c r="O40" s="361">
        <f>O41+O67</f>
        <v>491531000</v>
      </c>
      <c r="P40" s="361">
        <f>P41+P67</f>
        <v>4982944000</v>
      </c>
      <c r="Q40" s="361">
        <f>Q41+Q67</f>
        <v>4349652753</v>
      </c>
      <c r="R40" s="361">
        <f>R41+R67</f>
        <v>4349652753</v>
      </c>
      <c r="S40" s="353">
        <v>0</v>
      </c>
      <c r="T40" s="353">
        <v>0</v>
      </c>
      <c r="U40" s="361">
        <f>U41+U67</f>
        <v>633291247</v>
      </c>
      <c r="V40" s="353"/>
      <c r="W40" s="361">
        <f>W41+W67</f>
        <v>4726121753</v>
      </c>
      <c r="X40" s="361">
        <f>X41+X67</f>
        <v>0</v>
      </c>
      <c r="Y40" s="361">
        <f>(+Y41+Y67)*1</f>
        <v>17688382753</v>
      </c>
    </row>
    <row r="41" spans="1:25" s="334" customFormat="1" ht="33" customHeight="1" x14ac:dyDescent="0.35">
      <c r="A41" s="339" t="s">
        <v>400</v>
      </c>
      <c r="B41" s="378" t="s">
        <v>407</v>
      </c>
      <c r="C41" s="351"/>
      <c r="D41" s="351"/>
      <c r="E41" s="379">
        <f>E42+E47+E57+E62+E52</f>
        <v>23259543248</v>
      </c>
      <c r="F41" s="379">
        <f t="shared" ref="F41:X41" si="7">F42+F47+F57+F62+F52</f>
        <v>12337061000</v>
      </c>
      <c r="G41" s="379">
        <f t="shared" si="7"/>
        <v>0</v>
      </c>
      <c r="H41" s="379">
        <f t="shared" si="7"/>
        <v>0</v>
      </c>
      <c r="I41" s="379">
        <f t="shared" si="7"/>
        <v>0</v>
      </c>
      <c r="J41" s="379">
        <f t="shared" si="7"/>
        <v>818000000</v>
      </c>
      <c r="K41" s="379">
        <f t="shared" si="7"/>
        <v>376469000</v>
      </c>
      <c r="L41" s="379">
        <f t="shared" si="7"/>
        <v>376469000</v>
      </c>
      <c r="M41" s="379">
        <f t="shared" si="7"/>
        <v>0</v>
      </c>
      <c r="N41" s="379">
        <f t="shared" si="7"/>
        <v>0</v>
      </c>
      <c r="O41" s="379">
        <f t="shared" si="7"/>
        <v>441531000</v>
      </c>
      <c r="P41" s="379">
        <f t="shared" si="7"/>
        <v>2120683200</v>
      </c>
      <c r="Q41" s="379">
        <f t="shared" si="7"/>
        <v>1498163892</v>
      </c>
      <c r="R41" s="379">
        <f>R42+R47+R57+R62+R52</f>
        <v>1498163892</v>
      </c>
      <c r="S41" s="379">
        <f t="shared" si="7"/>
        <v>0</v>
      </c>
      <c r="T41" s="379">
        <f t="shared" si="7"/>
        <v>0</v>
      </c>
      <c r="U41" s="379">
        <f t="shared" si="7"/>
        <v>622519308</v>
      </c>
      <c r="V41" s="379">
        <f t="shared" si="7"/>
        <v>0</v>
      </c>
      <c r="W41" s="379">
        <f t="shared" si="7"/>
        <v>1874632892</v>
      </c>
      <c r="X41" s="379">
        <f t="shared" si="7"/>
        <v>0</v>
      </c>
      <c r="Y41" s="361">
        <f>(Y42+Y47+Y57+Y62+Y52)*1</f>
        <v>14211693892</v>
      </c>
    </row>
    <row r="42" spans="1:25" s="342" customFormat="1" ht="33" customHeight="1" x14ac:dyDescent="0.35">
      <c r="A42" s="380">
        <v>1</v>
      </c>
      <c r="B42" s="355" t="s">
        <v>408</v>
      </c>
      <c r="C42" s="353">
        <v>2266</v>
      </c>
      <c r="D42" s="353">
        <v>8168479</v>
      </c>
      <c r="E42" s="361">
        <v>495000000</v>
      </c>
      <c r="F42" s="361"/>
      <c r="G42" s="361">
        <f t="shared" ref="G42:X42" si="8">SUM(G44:G46)</f>
        <v>0</v>
      </c>
      <c r="H42" s="361">
        <f t="shared" si="8"/>
        <v>0</v>
      </c>
      <c r="I42" s="361">
        <f t="shared" si="8"/>
        <v>0</v>
      </c>
      <c r="J42" s="361">
        <f>J43</f>
        <v>200000000</v>
      </c>
      <c r="K42" s="361">
        <f>L42+M42</f>
        <v>200000000</v>
      </c>
      <c r="L42" s="361">
        <f t="shared" si="8"/>
        <v>200000000</v>
      </c>
      <c r="M42" s="361">
        <f t="shared" si="8"/>
        <v>0</v>
      </c>
      <c r="N42" s="361">
        <f t="shared" si="8"/>
        <v>0</v>
      </c>
      <c r="O42" s="361">
        <f>O43</f>
        <v>0</v>
      </c>
      <c r="P42" s="361">
        <f>P43</f>
        <v>295000000</v>
      </c>
      <c r="Q42" s="361">
        <f>Q43</f>
        <v>294467892</v>
      </c>
      <c r="R42" s="361">
        <f t="shared" si="8"/>
        <v>294467892</v>
      </c>
      <c r="S42" s="361">
        <f t="shared" si="8"/>
        <v>0</v>
      </c>
      <c r="T42" s="361">
        <f t="shared" si="8"/>
        <v>0</v>
      </c>
      <c r="U42" s="361">
        <f>U43</f>
        <v>532108</v>
      </c>
      <c r="V42" s="361">
        <f t="shared" si="8"/>
        <v>0</v>
      </c>
      <c r="W42" s="361">
        <f>W43</f>
        <v>494467892</v>
      </c>
      <c r="X42" s="361">
        <f t="shared" si="8"/>
        <v>0</v>
      </c>
      <c r="Y42" s="361">
        <f>F42-H42+K42+Q42+V42</f>
        <v>494467892</v>
      </c>
    </row>
    <row r="43" spans="1:25" s="365" customFormat="1" ht="33" customHeight="1" x14ac:dyDescent="0.35">
      <c r="A43" s="362" t="s">
        <v>14</v>
      </c>
      <c r="B43" s="373" t="s">
        <v>100</v>
      </c>
      <c r="C43" s="364"/>
      <c r="D43" s="364"/>
      <c r="E43" s="364"/>
      <c r="F43" s="364"/>
      <c r="G43" s="364"/>
      <c r="H43" s="364"/>
      <c r="I43" s="364"/>
      <c r="J43" s="381">
        <f>J44+J45+J46</f>
        <v>200000000</v>
      </c>
      <c r="K43" s="381">
        <f>K44+K45+K46</f>
        <v>200000000</v>
      </c>
      <c r="L43" s="381">
        <f>L44+L45+L46</f>
        <v>200000000</v>
      </c>
      <c r="M43" s="364"/>
      <c r="N43" s="364"/>
      <c r="O43" s="381">
        <f>O44+O45+O46</f>
        <v>0</v>
      </c>
      <c r="P43" s="381">
        <f>P46</f>
        <v>295000000</v>
      </c>
      <c r="Q43" s="381">
        <f>SUM(Q44:Q46)</f>
        <v>294467892</v>
      </c>
      <c r="R43" s="381">
        <f>SUM(R44:R46)</f>
        <v>294467892</v>
      </c>
      <c r="S43" s="364"/>
      <c r="T43" s="364"/>
      <c r="U43" s="379">
        <f>SUM(U44:U46)</f>
        <v>532108</v>
      </c>
      <c r="V43" s="364"/>
      <c r="W43" s="381">
        <f>SUM(W44:W46)</f>
        <v>494467892</v>
      </c>
      <c r="X43" s="364"/>
      <c r="Y43" s="381">
        <f>SUM(Y44:Y46)</f>
        <v>494467892</v>
      </c>
    </row>
    <row r="44" spans="1:25" s="365" customFormat="1" ht="33" customHeight="1" x14ac:dyDescent="0.35">
      <c r="A44" s="362" t="s">
        <v>334</v>
      </c>
      <c r="B44" s="373" t="s">
        <v>403</v>
      </c>
      <c r="C44" s="364"/>
      <c r="D44" s="364"/>
      <c r="E44" s="381"/>
      <c r="F44" s="381"/>
      <c r="G44" s="364"/>
      <c r="H44" s="364"/>
      <c r="I44" s="364"/>
      <c r="J44" s="381">
        <v>175000000</v>
      </c>
      <c r="K44" s="381">
        <f>L44+M44</f>
        <v>175000000</v>
      </c>
      <c r="L44" s="381">
        <v>175000000</v>
      </c>
      <c r="M44" s="364">
        <v>0</v>
      </c>
      <c r="N44" s="364"/>
      <c r="O44" s="381">
        <f>J44-K44-N44</f>
        <v>0</v>
      </c>
      <c r="P44" s="364"/>
      <c r="Q44" s="381">
        <f>R44+S44</f>
        <v>0</v>
      </c>
      <c r="R44" s="381"/>
      <c r="S44" s="364">
        <v>0</v>
      </c>
      <c r="T44" s="364"/>
      <c r="U44" s="379">
        <v>0</v>
      </c>
      <c r="V44" s="364"/>
      <c r="W44" s="381">
        <f>I44+L44+R44</f>
        <v>175000000</v>
      </c>
      <c r="X44" s="364"/>
      <c r="Y44" s="381">
        <f>F44-H44+K44+Q44-V44</f>
        <v>175000000</v>
      </c>
    </row>
    <row r="45" spans="1:25" s="365" customFormat="1" ht="33" customHeight="1" x14ac:dyDescent="0.35">
      <c r="A45" s="362"/>
      <c r="B45" s="373" t="s">
        <v>404</v>
      </c>
      <c r="C45" s="364"/>
      <c r="D45" s="364"/>
      <c r="E45" s="381"/>
      <c r="F45" s="381"/>
      <c r="G45" s="364"/>
      <c r="H45" s="364"/>
      <c r="I45" s="364"/>
      <c r="J45" s="381">
        <v>16000000</v>
      </c>
      <c r="K45" s="381">
        <f>L45+M45</f>
        <v>16000000</v>
      </c>
      <c r="L45" s="381">
        <v>16000000</v>
      </c>
      <c r="M45" s="364">
        <v>0</v>
      </c>
      <c r="N45" s="364"/>
      <c r="O45" s="381">
        <f>J45-K45-N45</f>
        <v>0</v>
      </c>
      <c r="P45" s="364"/>
      <c r="Q45" s="381">
        <f>R45+S45</f>
        <v>0</v>
      </c>
      <c r="R45" s="381"/>
      <c r="S45" s="364">
        <v>0</v>
      </c>
      <c r="T45" s="364"/>
      <c r="U45" s="379">
        <v>0</v>
      </c>
      <c r="V45" s="364"/>
      <c r="W45" s="381">
        <f>I45+L45+R45</f>
        <v>16000000</v>
      </c>
      <c r="X45" s="364"/>
      <c r="Y45" s="381">
        <f>F45-H45+K45+Q45-V45</f>
        <v>16000000</v>
      </c>
    </row>
    <row r="46" spans="1:25" s="365" customFormat="1" ht="33" customHeight="1" x14ac:dyDescent="0.35">
      <c r="A46" s="362" t="s">
        <v>334</v>
      </c>
      <c r="B46" s="373" t="s">
        <v>409</v>
      </c>
      <c r="C46" s="364"/>
      <c r="D46" s="364"/>
      <c r="E46" s="381"/>
      <c r="F46" s="381"/>
      <c r="G46" s="364"/>
      <c r="H46" s="364"/>
      <c r="I46" s="364"/>
      <c r="J46" s="381">
        <v>9000000</v>
      </c>
      <c r="K46" s="381">
        <f>L46+M46</f>
        <v>9000000</v>
      </c>
      <c r="L46" s="381">
        <v>9000000</v>
      </c>
      <c r="M46" s="364">
        <v>0</v>
      </c>
      <c r="N46" s="381"/>
      <c r="O46" s="381">
        <f>J46-K46-N46</f>
        <v>0</v>
      </c>
      <c r="P46" s="381">
        <v>295000000</v>
      </c>
      <c r="Q46" s="381">
        <f>R46+S46</f>
        <v>294467892</v>
      </c>
      <c r="R46" s="381">
        <v>294467892</v>
      </c>
      <c r="S46" s="364">
        <v>0</v>
      </c>
      <c r="T46" s="364"/>
      <c r="U46" s="381">
        <f>P46-Q46-T46</f>
        <v>532108</v>
      </c>
      <c r="V46" s="364"/>
      <c r="W46" s="381">
        <f>I46+L46+R46</f>
        <v>303467892</v>
      </c>
      <c r="X46" s="364"/>
      <c r="Y46" s="381">
        <f>F46-H46+K46+Q46-V46</f>
        <v>303467892</v>
      </c>
    </row>
    <row r="47" spans="1:25" s="342" customFormat="1" ht="42.75" customHeight="1" x14ac:dyDescent="0.35">
      <c r="A47" s="380">
        <v>2</v>
      </c>
      <c r="B47" s="378" t="s">
        <v>410</v>
      </c>
      <c r="C47" s="353">
        <v>2266</v>
      </c>
      <c r="D47" s="353">
        <v>8063173</v>
      </c>
      <c r="E47" s="361">
        <v>3127893004</v>
      </c>
      <c r="F47" s="361">
        <f>F48</f>
        <v>1798431000</v>
      </c>
      <c r="G47" s="361">
        <f>SUM(G49:G51)</f>
        <v>0</v>
      </c>
      <c r="H47" s="361">
        <f>SUM(H49:H51)</f>
        <v>0</v>
      </c>
      <c r="I47" s="361">
        <f>SUM(I49:I51)</f>
        <v>0</v>
      </c>
      <c r="J47" s="361">
        <f>SUM(J49:J51)</f>
        <v>0</v>
      </c>
      <c r="K47" s="361">
        <f>L47+M47</f>
        <v>0</v>
      </c>
      <c r="L47" s="361">
        <f>SUM(L49:L51)</f>
        <v>0</v>
      </c>
      <c r="M47" s="361">
        <f>SUM(M49:M51)</f>
        <v>0</v>
      </c>
      <c r="N47" s="361">
        <f>SUM(N49:N51)</f>
        <v>0</v>
      </c>
      <c r="O47" s="361">
        <f>SUM(O49:O51)</f>
        <v>0</v>
      </c>
      <c r="P47" s="361">
        <f>P48</f>
        <v>1650000000</v>
      </c>
      <c r="Q47" s="361">
        <f>R47+S47</f>
        <v>1099092000</v>
      </c>
      <c r="R47" s="361">
        <f>R49</f>
        <v>1099092000</v>
      </c>
      <c r="S47" s="361">
        <f>SUM(S49:S51)</f>
        <v>0</v>
      </c>
      <c r="T47" s="361">
        <f>SUM(T49:T51)</f>
        <v>0</v>
      </c>
      <c r="U47" s="361">
        <f>P47-Q47-T47</f>
        <v>550908000</v>
      </c>
      <c r="V47" s="361">
        <f>SUM(V49:V51)</f>
        <v>0</v>
      </c>
      <c r="W47" s="361">
        <f>W48</f>
        <v>1099092000</v>
      </c>
      <c r="X47" s="361">
        <f>SUM(X49:X51)</f>
        <v>0</v>
      </c>
      <c r="Y47" s="361">
        <f>Y48</f>
        <v>2897523000</v>
      </c>
    </row>
    <row r="48" spans="1:25" s="385" customFormat="1" ht="33" customHeight="1" x14ac:dyDescent="0.35">
      <c r="A48" s="382" t="s">
        <v>14</v>
      </c>
      <c r="B48" s="383" t="s">
        <v>100</v>
      </c>
      <c r="C48" s="384"/>
      <c r="D48" s="384"/>
      <c r="E48" s="384"/>
      <c r="F48" s="379">
        <f>F49+F50+F51</f>
        <v>1798431000</v>
      </c>
      <c r="G48" s="384"/>
      <c r="H48" s="384"/>
      <c r="I48" s="384"/>
      <c r="J48" s="384"/>
      <c r="K48" s="384"/>
      <c r="L48" s="379"/>
      <c r="M48" s="384"/>
      <c r="N48" s="384"/>
      <c r="O48" s="384"/>
      <c r="P48" s="379">
        <f>P49</f>
        <v>1650000000</v>
      </c>
      <c r="Q48" s="379">
        <f>Q49</f>
        <v>1099092000</v>
      </c>
      <c r="R48" s="379">
        <f>R49</f>
        <v>1099092000</v>
      </c>
      <c r="S48" s="384"/>
      <c r="T48" s="384"/>
      <c r="U48" s="379">
        <f>U49</f>
        <v>550908000</v>
      </c>
      <c r="V48" s="384"/>
      <c r="W48" s="379">
        <f>W49</f>
        <v>1099092000</v>
      </c>
      <c r="X48" s="384"/>
      <c r="Y48" s="379">
        <f>Y49+Y50+Y51</f>
        <v>2897523000</v>
      </c>
    </row>
    <row r="49" spans="1:25" s="365" customFormat="1" ht="33" customHeight="1" x14ac:dyDescent="0.35">
      <c r="A49" s="362" t="s">
        <v>334</v>
      </c>
      <c r="B49" s="373" t="s">
        <v>403</v>
      </c>
      <c r="C49" s="364"/>
      <c r="D49" s="364"/>
      <c r="E49" s="381"/>
      <c r="F49" s="381">
        <v>1348431000</v>
      </c>
      <c r="G49" s="364"/>
      <c r="H49" s="364"/>
      <c r="I49" s="364"/>
      <c r="J49" s="381"/>
      <c r="K49" s="364"/>
      <c r="L49" s="381"/>
      <c r="M49" s="364"/>
      <c r="N49" s="364"/>
      <c r="O49" s="364"/>
      <c r="P49" s="381">
        <v>1650000000</v>
      </c>
      <c r="Q49" s="381">
        <f>R49+S49</f>
        <v>1099092000</v>
      </c>
      <c r="R49" s="381">
        <v>1099092000</v>
      </c>
      <c r="S49" s="364">
        <v>0</v>
      </c>
      <c r="T49" s="364"/>
      <c r="U49" s="381">
        <f>P49-Q49-T49</f>
        <v>550908000</v>
      </c>
      <c r="V49" s="364"/>
      <c r="W49" s="381">
        <f>I49+L49+R49</f>
        <v>1099092000</v>
      </c>
      <c r="X49" s="364"/>
      <c r="Y49" s="381">
        <f>F49-H49+K49+Q49-V49</f>
        <v>2447523000</v>
      </c>
    </row>
    <row r="50" spans="1:25" s="365" customFormat="1" ht="33" customHeight="1" x14ac:dyDescent="0.35">
      <c r="A50" s="362"/>
      <c r="B50" s="373" t="s">
        <v>404</v>
      </c>
      <c r="C50" s="364"/>
      <c r="D50" s="364"/>
      <c r="E50" s="381"/>
      <c r="F50" s="381">
        <v>300000000</v>
      </c>
      <c r="G50" s="364"/>
      <c r="H50" s="364"/>
      <c r="I50" s="364"/>
      <c r="J50" s="364"/>
      <c r="K50" s="364"/>
      <c r="L50" s="381"/>
      <c r="M50" s="364"/>
      <c r="N50" s="364"/>
      <c r="O50" s="364"/>
      <c r="P50" s="364"/>
      <c r="Q50" s="381"/>
      <c r="R50" s="381"/>
      <c r="S50" s="364"/>
      <c r="T50" s="364"/>
      <c r="U50" s="364"/>
      <c r="V50" s="364"/>
      <c r="W50" s="381"/>
      <c r="X50" s="364"/>
      <c r="Y50" s="381">
        <f>F50-H50+K50+Q50-V50</f>
        <v>300000000</v>
      </c>
    </row>
    <row r="51" spans="1:25" s="365" customFormat="1" ht="33" customHeight="1" x14ac:dyDescent="0.35">
      <c r="A51" s="362" t="s">
        <v>334</v>
      </c>
      <c r="B51" s="373" t="s">
        <v>409</v>
      </c>
      <c r="C51" s="364"/>
      <c r="D51" s="364"/>
      <c r="E51" s="381"/>
      <c r="F51" s="381">
        <v>150000000</v>
      </c>
      <c r="G51" s="364"/>
      <c r="H51" s="364"/>
      <c r="I51" s="364"/>
      <c r="J51" s="364"/>
      <c r="K51" s="364"/>
      <c r="L51" s="381"/>
      <c r="M51" s="364"/>
      <c r="N51" s="381"/>
      <c r="O51" s="381"/>
      <c r="P51" s="364"/>
      <c r="Q51" s="381"/>
      <c r="R51" s="381"/>
      <c r="S51" s="364"/>
      <c r="T51" s="364"/>
      <c r="U51" s="381"/>
      <c r="V51" s="364"/>
      <c r="W51" s="381"/>
      <c r="X51" s="364"/>
      <c r="Y51" s="381">
        <f>F51-H51+K51+Q51-V51</f>
        <v>150000000</v>
      </c>
    </row>
    <row r="52" spans="1:25" s="342" customFormat="1" ht="50.25" customHeight="1" x14ac:dyDescent="0.35">
      <c r="A52" s="380">
        <v>3</v>
      </c>
      <c r="B52" s="378" t="s">
        <v>630</v>
      </c>
      <c r="C52" s="353">
        <v>2266</v>
      </c>
      <c r="D52" s="353">
        <v>8026692</v>
      </c>
      <c r="E52" s="361">
        <v>8318325122</v>
      </c>
      <c r="F52" s="361">
        <f>F53</f>
        <v>7688630000</v>
      </c>
      <c r="G52" s="361">
        <f>SUM(G54:G56)</f>
        <v>0</v>
      </c>
      <c r="H52" s="361">
        <f>SUM(H54:H56)</f>
        <v>0</v>
      </c>
      <c r="I52" s="361">
        <f>SUM(I54:I56)</f>
        <v>0</v>
      </c>
      <c r="J52" s="361">
        <f>J53</f>
        <v>468000000</v>
      </c>
      <c r="K52" s="361">
        <f>K53</f>
        <v>134576000</v>
      </c>
      <c r="L52" s="361">
        <f>L53</f>
        <v>134576000</v>
      </c>
      <c r="M52" s="361">
        <f>SUM(M54:M56)</f>
        <v>0</v>
      </c>
      <c r="N52" s="361">
        <f>SUM(N54:N56)</f>
        <v>0</v>
      </c>
      <c r="O52" s="361">
        <f>J52-K52-N52</f>
        <v>333424000</v>
      </c>
      <c r="P52" s="361">
        <f>P53</f>
        <v>129000000</v>
      </c>
      <c r="Q52" s="361">
        <f>Q53</f>
        <v>104604000</v>
      </c>
      <c r="R52" s="361">
        <f>R54</f>
        <v>104604000</v>
      </c>
      <c r="S52" s="361">
        <f>SUM(S54:S56)</f>
        <v>0</v>
      </c>
      <c r="T52" s="361">
        <f>SUM(T54:T56)</f>
        <v>0</v>
      </c>
      <c r="U52" s="361">
        <f>P52-Q52-T52</f>
        <v>24396000</v>
      </c>
      <c r="V52" s="361">
        <f>SUM(V54:V56)</f>
        <v>0</v>
      </c>
      <c r="W52" s="361">
        <f>W53</f>
        <v>239180000</v>
      </c>
      <c r="X52" s="361">
        <f>SUM(X54:X56)</f>
        <v>0</v>
      </c>
      <c r="Y52" s="361">
        <f>F52-H52+K52+Q52+V52</f>
        <v>7927810000</v>
      </c>
    </row>
    <row r="53" spans="1:25" s="385" customFormat="1" ht="33" customHeight="1" x14ac:dyDescent="0.35">
      <c r="A53" s="382" t="s">
        <v>14</v>
      </c>
      <c r="B53" s="383" t="s">
        <v>100</v>
      </c>
      <c r="C53" s="384"/>
      <c r="D53" s="384"/>
      <c r="E53" s="384"/>
      <c r="F53" s="379">
        <f>F54+F55+F56</f>
        <v>7688630000</v>
      </c>
      <c r="G53" s="384"/>
      <c r="H53" s="384"/>
      <c r="I53" s="384"/>
      <c r="J53" s="379">
        <f>J54+J55</f>
        <v>468000000</v>
      </c>
      <c r="K53" s="379">
        <f>K54</f>
        <v>134576000</v>
      </c>
      <c r="L53" s="379">
        <f>L54</f>
        <v>134576000</v>
      </c>
      <c r="M53" s="384"/>
      <c r="N53" s="384"/>
      <c r="O53" s="379">
        <f>J53-K53-N53</f>
        <v>333424000</v>
      </c>
      <c r="P53" s="379">
        <f>P54</f>
        <v>129000000</v>
      </c>
      <c r="Q53" s="379">
        <f>Q54+Q55</f>
        <v>104604000</v>
      </c>
      <c r="R53" s="379">
        <f>R54</f>
        <v>104604000</v>
      </c>
      <c r="S53" s="384"/>
      <c r="T53" s="384"/>
      <c r="U53" s="379">
        <f>U54+U55</f>
        <v>24396000</v>
      </c>
      <c r="V53" s="384"/>
      <c r="W53" s="379">
        <f>W54</f>
        <v>239180000</v>
      </c>
      <c r="X53" s="384"/>
      <c r="Y53" s="379">
        <f>F52-H52+K52+Q52-V52</f>
        <v>7927810000</v>
      </c>
    </row>
    <row r="54" spans="1:25" s="365" customFormat="1" ht="33" customHeight="1" x14ac:dyDescent="0.35">
      <c r="A54" s="362" t="s">
        <v>334</v>
      </c>
      <c r="B54" s="373" t="s">
        <v>403</v>
      </c>
      <c r="C54" s="364"/>
      <c r="D54" s="364"/>
      <c r="E54" s="381"/>
      <c r="F54" s="381">
        <v>6022630000</v>
      </c>
      <c r="G54" s="364"/>
      <c r="H54" s="364"/>
      <c r="I54" s="364"/>
      <c r="J54" s="381">
        <v>145000000</v>
      </c>
      <c r="K54" s="381">
        <f>L54</f>
        <v>134576000</v>
      </c>
      <c r="L54" s="381">
        <v>134576000</v>
      </c>
      <c r="M54" s="364"/>
      <c r="N54" s="364"/>
      <c r="O54" s="381">
        <f>J54-K54-N54</f>
        <v>10424000</v>
      </c>
      <c r="P54" s="381">
        <v>129000000</v>
      </c>
      <c r="Q54" s="381">
        <f>R54+S54</f>
        <v>104604000</v>
      </c>
      <c r="R54" s="381">
        <v>104604000</v>
      </c>
      <c r="S54" s="364"/>
      <c r="T54" s="364"/>
      <c r="U54" s="381">
        <f>P54-Q54-T54</f>
        <v>24396000</v>
      </c>
      <c r="V54" s="364"/>
      <c r="W54" s="381">
        <f>I54+L54+R54</f>
        <v>239180000</v>
      </c>
      <c r="X54" s="364"/>
      <c r="Y54" s="381">
        <f>F54-H54+K54+Q54-V54</f>
        <v>6261810000</v>
      </c>
    </row>
    <row r="55" spans="1:25" s="365" customFormat="1" ht="33" customHeight="1" x14ac:dyDescent="0.35">
      <c r="A55" s="362"/>
      <c r="B55" s="373" t="s">
        <v>404</v>
      </c>
      <c r="C55" s="364"/>
      <c r="D55" s="364"/>
      <c r="E55" s="381"/>
      <c r="F55" s="381">
        <v>1131000000</v>
      </c>
      <c r="G55" s="364"/>
      <c r="H55" s="364"/>
      <c r="I55" s="364"/>
      <c r="J55" s="381">
        <v>323000000</v>
      </c>
      <c r="K55" s="364">
        <v>0</v>
      </c>
      <c r="L55" s="381"/>
      <c r="M55" s="364"/>
      <c r="N55" s="364"/>
      <c r="O55" s="381">
        <v>323000000</v>
      </c>
      <c r="P55" s="364"/>
      <c r="Q55" s="381">
        <f>R55+S55</f>
        <v>0</v>
      </c>
      <c r="R55" s="381">
        <v>0</v>
      </c>
      <c r="S55" s="364"/>
      <c r="T55" s="364"/>
      <c r="U55" s="381">
        <f>P55-Q55-T55</f>
        <v>0</v>
      </c>
      <c r="V55" s="364"/>
      <c r="W55" s="379">
        <f>I55+L55+R55</f>
        <v>0</v>
      </c>
      <c r="X55" s="364"/>
      <c r="Y55" s="381">
        <f>F55-H55+K55+Q55-V55</f>
        <v>1131000000</v>
      </c>
    </row>
    <row r="56" spans="1:25" s="365" customFormat="1" ht="33" customHeight="1" x14ac:dyDescent="0.35">
      <c r="A56" s="362" t="s">
        <v>334</v>
      </c>
      <c r="B56" s="373" t="s">
        <v>409</v>
      </c>
      <c r="C56" s="364"/>
      <c r="D56" s="364"/>
      <c r="E56" s="381"/>
      <c r="F56" s="381">
        <v>535000000</v>
      </c>
      <c r="G56" s="364"/>
      <c r="H56" s="364"/>
      <c r="I56" s="364"/>
      <c r="J56" s="364"/>
      <c r="K56" s="364"/>
      <c r="L56" s="381"/>
      <c r="M56" s="364"/>
      <c r="N56" s="381"/>
      <c r="O56" s="381"/>
      <c r="P56" s="364"/>
      <c r="Q56" s="381"/>
      <c r="R56" s="381"/>
      <c r="S56" s="364"/>
      <c r="T56" s="364"/>
      <c r="U56" s="381"/>
      <c r="V56" s="364"/>
      <c r="W56" s="381"/>
      <c r="X56" s="364"/>
      <c r="Y56" s="381">
        <f>F56-H56+K56+Q56-V56</f>
        <v>535000000</v>
      </c>
    </row>
    <row r="57" spans="1:25" s="342" customFormat="1" ht="50.25" customHeight="1" x14ac:dyDescent="0.35">
      <c r="A57" s="380">
        <v>4</v>
      </c>
      <c r="B57" s="378" t="s">
        <v>629</v>
      </c>
      <c r="C57" s="353">
        <v>2266</v>
      </c>
      <c r="D57" s="353">
        <v>8174280</v>
      </c>
      <c r="E57" s="361">
        <v>8318325122</v>
      </c>
      <c r="F57" s="361">
        <f>F58</f>
        <v>0</v>
      </c>
      <c r="G57" s="361">
        <f>SUM(G59:G61)</f>
        <v>0</v>
      </c>
      <c r="H57" s="361">
        <f>SUM(H59:H61)</f>
        <v>0</v>
      </c>
      <c r="I57" s="361">
        <f>SUM(I59:I61)</f>
        <v>0</v>
      </c>
      <c r="J57" s="361">
        <f>J58</f>
        <v>0</v>
      </c>
      <c r="K57" s="361">
        <f>K58</f>
        <v>0</v>
      </c>
      <c r="L57" s="361">
        <f>L58</f>
        <v>0</v>
      </c>
      <c r="M57" s="361">
        <f>SUM(M59:M61)</f>
        <v>0</v>
      </c>
      <c r="N57" s="361">
        <f>SUM(N59:N61)</f>
        <v>0</v>
      </c>
      <c r="O57" s="361">
        <f>J57-K57-N57</f>
        <v>0</v>
      </c>
      <c r="P57" s="361">
        <f>P58</f>
        <v>46683200</v>
      </c>
      <c r="Q57" s="361">
        <f>Q58</f>
        <v>0</v>
      </c>
      <c r="R57" s="361">
        <f>R59</f>
        <v>0</v>
      </c>
      <c r="S57" s="361">
        <f>SUM(S59:S61)</f>
        <v>0</v>
      </c>
      <c r="T57" s="361">
        <f>SUM(T59:T61)</f>
        <v>0</v>
      </c>
      <c r="U57" s="361">
        <f>P57-Q57-T57</f>
        <v>46683200</v>
      </c>
      <c r="V57" s="361">
        <f>SUM(V59:V61)</f>
        <v>0</v>
      </c>
      <c r="W57" s="361">
        <f>W58</f>
        <v>0</v>
      </c>
      <c r="X57" s="361">
        <f>SUM(X59:X61)</f>
        <v>0</v>
      </c>
      <c r="Y57" s="361">
        <f>F57-H57+K57+Q57+V57</f>
        <v>0</v>
      </c>
    </row>
    <row r="58" spans="1:25" s="385" customFormat="1" ht="33" customHeight="1" x14ac:dyDescent="0.35">
      <c r="A58" s="382" t="s">
        <v>14</v>
      </c>
      <c r="B58" s="383" t="s">
        <v>100</v>
      </c>
      <c r="C58" s="384"/>
      <c r="D58" s="384"/>
      <c r="E58" s="384"/>
      <c r="F58" s="379">
        <f>F59+F60+F61</f>
        <v>0</v>
      </c>
      <c r="G58" s="384"/>
      <c r="H58" s="384"/>
      <c r="I58" s="384"/>
      <c r="J58" s="379">
        <f>J59+J60</f>
        <v>0</v>
      </c>
      <c r="K58" s="379">
        <f>K59</f>
        <v>0</v>
      </c>
      <c r="L58" s="379">
        <f>L59</f>
        <v>0</v>
      </c>
      <c r="M58" s="384"/>
      <c r="N58" s="384"/>
      <c r="O58" s="379">
        <f>J58-K58-N58</f>
        <v>0</v>
      </c>
      <c r="P58" s="379">
        <f>P59+P60+P61</f>
        <v>46683200</v>
      </c>
      <c r="Q58" s="379">
        <f>Q59+Q60</f>
        <v>0</v>
      </c>
      <c r="R58" s="379">
        <f>R59</f>
        <v>0</v>
      </c>
      <c r="S58" s="384"/>
      <c r="T58" s="384"/>
      <c r="U58" s="379">
        <f>U59+U60+U61</f>
        <v>46683200</v>
      </c>
      <c r="V58" s="384"/>
      <c r="W58" s="379">
        <f>W59</f>
        <v>0</v>
      </c>
      <c r="X58" s="384"/>
      <c r="Y58" s="379">
        <f>F57-H57+K57+Q57-V57</f>
        <v>0</v>
      </c>
    </row>
    <row r="59" spans="1:25" s="365" customFormat="1" ht="33" customHeight="1" x14ac:dyDescent="0.35">
      <c r="A59" s="362" t="s">
        <v>334</v>
      </c>
      <c r="B59" s="373" t="s">
        <v>403</v>
      </c>
      <c r="C59" s="364"/>
      <c r="D59" s="364"/>
      <c r="E59" s="381"/>
      <c r="F59" s="381"/>
      <c r="G59" s="364"/>
      <c r="H59" s="364"/>
      <c r="I59" s="364"/>
      <c r="J59" s="381"/>
      <c r="K59" s="381"/>
      <c r="L59" s="381"/>
      <c r="M59" s="364"/>
      <c r="N59" s="364"/>
      <c r="O59" s="381">
        <f>J59-K59-N59</f>
        <v>0</v>
      </c>
      <c r="P59" s="381"/>
      <c r="Q59" s="381"/>
      <c r="R59" s="381"/>
      <c r="S59" s="364"/>
      <c r="T59" s="364"/>
      <c r="U59" s="381">
        <f>P59-Q59-T59</f>
        <v>0</v>
      </c>
      <c r="V59" s="364"/>
      <c r="W59" s="381">
        <f>I59+L59+R59</f>
        <v>0</v>
      </c>
      <c r="X59" s="364"/>
      <c r="Y59" s="381">
        <f>F59-H59+K59+Q59-V59</f>
        <v>0</v>
      </c>
    </row>
    <row r="60" spans="1:25" s="365" customFormat="1" ht="33" customHeight="1" x14ac:dyDescent="0.35">
      <c r="A60" s="362"/>
      <c r="B60" s="373" t="s">
        <v>404</v>
      </c>
      <c r="C60" s="364"/>
      <c r="D60" s="364"/>
      <c r="E60" s="381"/>
      <c r="F60" s="381"/>
      <c r="G60" s="364"/>
      <c r="H60" s="364"/>
      <c r="I60" s="364"/>
      <c r="J60" s="381"/>
      <c r="K60" s="364"/>
      <c r="L60" s="381"/>
      <c r="M60" s="364"/>
      <c r="N60" s="364"/>
      <c r="O60" s="381"/>
      <c r="P60" s="364"/>
      <c r="Q60" s="381">
        <f>R60+S60</f>
        <v>0</v>
      </c>
      <c r="R60" s="381">
        <v>0</v>
      </c>
      <c r="S60" s="364"/>
      <c r="T60" s="364"/>
      <c r="U60" s="381">
        <f>P60-Q60-T60</f>
        <v>0</v>
      </c>
      <c r="V60" s="364"/>
      <c r="W60" s="379">
        <f>I60+L60+R60</f>
        <v>0</v>
      </c>
      <c r="X60" s="364"/>
      <c r="Y60" s="381">
        <f>F60-H60+K60+Q60-V60</f>
        <v>0</v>
      </c>
    </row>
    <row r="61" spans="1:25" s="365" customFormat="1" ht="33" customHeight="1" x14ac:dyDescent="0.35">
      <c r="A61" s="362" t="s">
        <v>334</v>
      </c>
      <c r="B61" s="373" t="s">
        <v>409</v>
      </c>
      <c r="C61" s="364"/>
      <c r="D61" s="364"/>
      <c r="E61" s="381"/>
      <c r="F61" s="381"/>
      <c r="G61" s="364"/>
      <c r="H61" s="364"/>
      <c r="I61" s="364"/>
      <c r="J61" s="364"/>
      <c r="K61" s="364"/>
      <c r="L61" s="381"/>
      <c r="M61" s="364"/>
      <c r="N61" s="381"/>
      <c r="O61" s="381"/>
      <c r="P61" s="386">
        <v>46683200</v>
      </c>
      <c r="Q61" s="381"/>
      <c r="R61" s="381"/>
      <c r="S61" s="364"/>
      <c r="T61" s="364"/>
      <c r="U61" s="381">
        <v>46683200</v>
      </c>
      <c r="V61" s="364"/>
      <c r="W61" s="381"/>
      <c r="X61" s="364"/>
      <c r="Y61" s="381">
        <f>F61-H61+K61+Q61-V61</f>
        <v>0</v>
      </c>
    </row>
    <row r="62" spans="1:25" s="342" customFormat="1" ht="33" customHeight="1" x14ac:dyDescent="0.35">
      <c r="A62" s="380">
        <v>5</v>
      </c>
      <c r="B62" s="378" t="s">
        <v>411</v>
      </c>
      <c r="C62" s="353">
        <v>2266</v>
      </c>
      <c r="D62" s="353">
        <v>7983252</v>
      </c>
      <c r="E62" s="361">
        <v>3000000000</v>
      </c>
      <c r="F62" s="361">
        <f>F63</f>
        <v>2850000000</v>
      </c>
      <c r="G62" s="361">
        <f>SUM(G64:G66)</f>
        <v>0</v>
      </c>
      <c r="H62" s="361">
        <f>SUM(H64:H66)</f>
        <v>0</v>
      </c>
      <c r="I62" s="361">
        <f>SUM(I64:I66)</f>
        <v>0</v>
      </c>
      <c r="J62" s="361">
        <f>J63</f>
        <v>150000000</v>
      </c>
      <c r="K62" s="361">
        <f>L62+M62</f>
        <v>41893000</v>
      </c>
      <c r="L62" s="361">
        <f>L63</f>
        <v>41893000</v>
      </c>
      <c r="M62" s="361">
        <f>SUM(M64:M66)</f>
        <v>0</v>
      </c>
      <c r="N62" s="361">
        <f>SUM(N64:N66)</f>
        <v>0</v>
      </c>
      <c r="O62" s="361">
        <f>J62-K62-N62</f>
        <v>108107000</v>
      </c>
      <c r="P62" s="361">
        <f>P64</f>
        <v>0</v>
      </c>
      <c r="Q62" s="361">
        <f>R62+S62</f>
        <v>0</v>
      </c>
      <c r="R62" s="361">
        <f>R64</f>
        <v>0</v>
      </c>
      <c r="S62" s="361">
        <f>SUM(S64:S66)</f>
        <v>0</v>
      </c>
      <c r="T62" s="361">
        <f>SUM(T64:T66)</f>
        <v>0</v>
      </c>
      <c r="U62" s="361"/>
      <c r="V62" s="361">
        <f>SUM(V64:V66)</f>
        <v>0</v>
      </c>
      <c r="W62" s="361">
        <f>W63</f>
        <v>41893000</v>
      </c>
      <c r="X62" s="361">
        <f>SUM(X64:X66)</f>
        <v>0</v>
      </c>
      <c r="Y62" s="361">
        <f>F62-H62+K62+Q62-V62</f>
        <v>2891893000</v>
      </c>
    </row>
    <row r="63" spans="1:25" s="385" customFormat="1" ht="33" customHeight="1" x14ac:dyDescent="0.35">
      <c r="A63" s="382" t="s">
        <v>14</v>
      </c>
      <c r="B63" s="383" t="s">
        <v>100</v>
      </c>
      <c r="C63" s="384"/>
      <c r="D63" s="384"/>
      <c r="E63" s="384"/>
      <c r="F63" s="379">
        <f>F64</f>
        <v>2850000000</v>
      </c>
      <c r="G63" s="384"/>
      <c r="H63" s="384"/>
      <c r="I63" s="384"/>
      <c r="J63" s="379">
        <f>J64</f>
        <v>150000000</v>
      </c>
      <c r="K63" s="379">
        <f>L63+M63</f>
        <v>41893000</v>
      </c>
      <c r="L63" s="379">
        <f>L64</f>
        <v>41893000</v>
      </c>
      <c r="M63" s="384"/>
      <c r="N63" s="384"/>
      <c r="O63" s="379">
        <f>J63-K63-N63</f>
        <v>108107000</v>
      </c>
      <c r="P63" s="384">
        <f>P64</f>
        <v>0</v>
      </c>
      <c r="Q63" s="379"/>
      <c r="R63" s="379"/>
      <c r="S63" s="384"/>
      <c r="T63" s="384"/>
      <c r="U63" s="379">
        <f>U64</f>
        <v>0</v>
      </c>
      <c r="V63" s="384"/>
      <c r="W63" s="379">
        <f>W64</f>
        <v>41893000</v>
      </c>
      <c r="X63" s="384"/>
      <c r="Y63" s="379">
        <f>Y64</f>
        <v>2891893000</v>
      </c>
    </row>
    <row r="64" spans="1:25" s="365" customFormat="1" ht="33" customHeight="1" x14ac:dyDescent="0.35">
      <c r="A64" s="362" t="s">
        <v>334</v>
      </c>
      <c r="B64" s="373" t="s">
        <v>403</v>
      </c>
      <c r="C64" s="364"/>
      <c r="D64" s="364"/>
      <c r="E64" s="381"/>
      <c r="F64" s="381">
        <v>2850000000</v>
      </c>
      <c r="G64" s="364"/>
      <c r="H64" s="364"/>
      <c r="I64" s="364"/>
      <c r="J64" s="381">
        <v>150000000</v>
      </c>
      <c r="K64" s="381">
        <f>L64+M64</f>
        <v>41893000</v>
      </c>
      <c r="L64" s="381">
        <v>41893000</v>
      </c>
      <c r="M64" s="364"/>
      <c r="N64" s="364"/>
      <c r="O64" s="381">
        <f>J64-K64-N64</f>
        <v>108107000</v>
      </c>
      <c r="P64" s="364"/>
      <c r="Q64" s="381">
        <f>R64+S64</f>
        <v>0</v>
      </c>
      <c r="R64" s="381"/>
      <c r="S64" s="364"/>
      <c r="T64" s="364"/>
      <c r="U64" s="381"/>
      <c r="V64" s="364"/>
      <c r="W64" s="381">
        <f>I64+L64+R64</f>
        <v>41893000</v>
      </c>
      <c r="X64" s="364"/>
      <c r="Y64" s="381">
        <f>F62-H62+K62+Q62-V62</f>
        <v>2891893000</v>
      </c>
    </row>
    <row r="65" spans="1:25" s="365" customFormat="1" ht="33" customHeight="1" x14ac:dyDescent="0.35">
      <c r="A65" s="362"/>
      <c r="B65" s="373" t="s">
        <v>404</v>
      </c>
      <c r="C65" s="364"/>
      <c r="D65" s="364"/>
      <c r="E65" s="381"/>
      <c r="F65" s="381"/>
      <c r="G65" s="364"/>
      <c r="H65" s="364"/>
      <c r="I65" s="364"/>
      <c r="J65" s="364"/>
      <c r="K65" s="364"/>
      <c r="L65" s="381"/>
      <c r="M65" s="364"/>
      <c r="N65" s="364"/>
      <c r="O65" s="364"/>
      <c r="P65" s="364"/>
      <c r="Q65" s="381"/>
      <c r="R65" s="381"/>
      <c r="S65" s="364"/>
      <c r="T65" s="364"/>
      <c r="U65" s="364"/>
      <c r="V65" s="364"/>
      <c r="W65" s="381"/>
      <c r="X65" s="364"/>
      <c r="Y65" s="379">
        <f>F65-H65+K65+Q65-V65</f>
        <v>0</v>
      </c>
    </row>
    <row r="66" spans="1:25" s="365" customFormat="1" ht="33" customHeight="1" x14ac:dyDescent="0.35">
      <c r="A66" s="362" t="s">
        <v>334</v>
      </c>
      <c r="B66" s="373" t="s">
        <v>409</v>
      </c>
      <c r="C66" s="364"/>
      <c r="D66" s="364"/>
      <c r="E66" s="381"/>
      <c r="F66" s="381"/>
      <c r="G66" s="364"/>
      <c r="H66" s="364"/>
      <c r="I66" s="364"/>
      <c r="J66" s="364"/>
      <c r="K66" s="364"/>
      <c r="L66" s="381"/>
      <c r="M66" s="364"/>
      <c r="N66" s="381"/>
      <c r="O66" s="381"/>
      <c r="P66" s="364"/>
      <c r="Q66" s="381"/>
      <c r="R66" s="381"/>
      <c r="S66" s="364"/>
      <c r="T66" s="364"/>
      <c r="U66" s="381"/>
      <c r="V66" s="364"/>
      <c r="W66" s="381"/>
      <c r="X66" s="364"/>
      <c r="Y66" s="381"/>
    </row>
    <row r="67" spans="1:25" s="385" customFormat="1" ht="33" customHeight="1" x14ac:dyDescent="0.35">
      <c r="A67" s="382" t="s">
        <v>405</v>
      </c>
      <c r="B67" s="383" t="s">
        <v>412</v>
      </c>
      <c r="C67" s="384"/>
      <c r="D67" s="384"/>
      <c r="E67" s="379">
        <f>E68+E73+E78+E83+E88+E93+E98</f>
        <v>4696390426</v>
      </c>
      <c r="F67" s="379">
        <f t="shared" ref="F67:X67" si="9">F68+F73+F78+F83+F88+F93+F98</f>
        <v>625200000</v>
      </c>
      <c r="G67" s="379">
        <f t="shared" si="9"/>
        <v>0</v>
      </c>
      <c r="H67" s="379">
        <f t="shared" si="9"/>
        <v>0</v>
      </c>
      <c r="I67" s="379">
        <f t="shared" si="9"/>
        <v>0</v>
      </c>
      <c r="J67" s="379">
        <f t="shared" si="9"/>
        <v>50000000</v>
      </c>
      <c r="K67" s="379">
        <f t="shared" si="9"/>
        <v>0</v>
      </c>
      <c r="L67" s="379">
        <f t="shared" si="9"/>
        <v>0</v>
      </c>
      <c r="M67" s="379">
        <f t="shared" si="9"/>
        <v>0</v>
      </c>
      <c r="N67" s="379">
        <f t="shared" si="9"/>
        <v>0</v>
      </c>
      <c r="O67" s="379">
        <f t="shared" si="9"/>
        <v>50000000</v>
      </c>
      <c r="P67" s="379">
        <f t="shared" si="9"/>
        <v>2862260800</v>
      </c>
      <c r="Q67" s="379">
        <f t="shared" si="9"/>
        <v>2851488861</v>
      </c>
      <c r="R67" s="379">
        <f t="shared" si="9"/>
        <v>2851488861</v>
      </c>
      <c r="S67" s="379">
        <f t="shared" si="9"/>
        <v>0</v>
      </c>
      <c r="T67" s="379">
        <f t="shared" si="9"/>
        <v>0</v>
      </c>
      <c r="U67" s="379">
        <f t="shared" si="9"/>
        <v>10771939</v>
      </c>
      <c r="V67" s="379">
        <f t="shared" si="9"/>
        <v>0</v>
      </c>
      <c r="W67" s="379">
        <f t="shared" si="9"/>
        <v>2851488861</v>
      </c>
      <c r="X67" s="379">
        <f t="shared" si="9"/>
        <v>0</v>
      </c>
      <c r="Y67" s="361">
        <v>3476688861</v>
      </c>
    </row>
    <row r="68" spans="1:25" s="385" customFormat="1" ht="33" customHeight="1" x14ac:dyDescent="0.35">
      <c r="A68" s="380">
        <v>1</v>
      </c>
      <c r="B68" s="355" t="s">
        <v>413</v>
      </c>
      <c r="C68" s="353">
        <v>2266</v>
      </c>
      <c r="D68" s="353">
        <v>8131604</v>
      </c>
      <c r="E68" s="361">
        <v>1500000000</v>
      </c>
      <c r="F68" s="361">
        <f>SUM(F70:F72)</f>
        <v>0</v>
      </c>
      <c r="G68" s="361">
        <f t="shared" ref="G68:X68" si="10">SUM(G70:G72)</f>
        <v>0</v>
      </c>
      <c r="H68" s="361">
        <f t="shared" si="10"/>
        <v>0</v>
      </c>
      <c r="I68" s="361">
        <f t="shared" si="10"/>
        <v>0</v>
      </c>
      <c r="J68" s="361">
        <f>J69</f>
        <v>50000000</v>
      </c>
      <c r="K68" s="361">
        <f t="shared" si="10"/>
        <v>0</v>
      </c>
      <c r="L68" s="361"/>
      <c r="M68" s="361">
        <f t="shared" si="10"/>
        <v>0</v>
      </c>
      <c r="N68" s="361">
        <f t="shared" si="10"/>
        <v>0</v>
      </c>
      <c r="O68" s="361">
        <f t="shared" si="10"/>
        <v>50000000</v>
      </c>
      <c r="P68" s="361">
        <f>P69</f>
        <v>1450000000</v>
      </c>
      <c r="Q68" s="361">
        <f>R68+S68</f>
        <v>1439228061</v>
      </c>
      <c r="R68" s="361">
        <f t="shared" si="10"/>
        <v>1439228061</v>
      </c>
      <c r="S68" s="361">
        <f t="shared" si="10"/>
        <v>0</v>
      </c>
      <c r="T68" s="361">
        <f t="shared" si="10"/>
        <v>0</v>
      </c>
      <c r="U68" s="361">
        <f>P68-Q68-T68</f>
        <v>10771939</v>
      </c>
      <c r="V68" s="361">
        <f t="shared" si="10"/>
        <v>0</v>
      </c>
      <c r="W68" s="361">
        <f>I68+L68+R68</f>
        <v>1439228061</v>
      </c>
      <c r="X68" s="361">
        <f t="shared" si="10"/>
        <v>0</v>
      </c>
      <c r="Y68" s="361">
        <f>F68-H68+K68+Q68-V68</f>
        <v>1439228061</v>
      </c>
    </row>
    <row r="69" spans="1:25" s="365" customFormat="1" ht="33" customHeight="1" x14ac:dyDescent="0.35">
      <c r="A69" s="362" t="s">
        <v>14</v>
      </c>
      <c r="B69" s="373" t="s">
        <v>100</v>
      </c>
      <c r="C69" s="364"/>
      <c r="D69" s="364"/>
      <c r="E69" s="364"/>
      <c r="F69" s="364"/>
      <c r="G69" s="364"/>
      <c r="H69" s="364"/>
      <c r="I69" s="364"/>
      <c r="J69" s="381">
        <f>J70+J71+J72</f>
        <v>50000000</v>
      </c>
      <c r="K69" s="364"/>
      <c r="L69" s="381"/>
      <c r="M69" s="364"/>
      <c r="N69" s="364"/>
      <c r="O69" s="381">
        <f>O70+O71+O72</f>
        <v>50000000</v>
      </c>
      <c r="P69" s="381">
        <f>P70+P71+P72</f>
        <v>1450000000</v>
      </c>
      <c r="Q69" s="381">
        <f>Q70+Q71+Q72</f>
        <v>1439228061</v>
      </c>
      <c r="R69" s="381">
        <f>R70+R71+R72</f>
        <v>1439228061</v>
      </c>
      <c r="S69" s="364"/>
      <c r="T69" s="364"/>
      <c r="U69" s="381">
        <f>P69-Q69-T69</f>
        <v>10771939</v>
      </c>
      <c r="V69" s="364"/>
      <c r="W69" s="381">
        <f>I69+L69+R69</f>
        <v>1439228061</v>
      </c>
      <c r="X69" s="364"/>
      <c r="Y69" s="381">
        <f>F69-H69+K69+Q69-V69</f>
        <v>1439228061</v>
      </c>
    </row>
    <row r="70" spans="1:25" s="387" customFormat="1" ht="33" customHeight="1" x14ac:dyDescent="0.35">
      <c r="A70" s="362" t="s">
        <v>334</v>
      </c>
      <c r="B70" s="373" t="s">
        <v>403</v>
      </c>
      <c r="C70" s="364"/>
      <c r="D70" s="364"/>
      <c r="E70" s="381"/>
      <c r="F70" s="381"/>
      <c r="G70" s="364"/>
      <c r="H70" s="364"/>
      <c r="I70" s="364"/>
      <c r="J70" s="364"/>
      <c r="K70" s="364"/>
      <c r="L70" s="381"/>
      <c r="M70" s="364"/>
      <c r="N70" s="364"/>
      <c r="O70" s="364">
        <f>J70-K70-N70</f>
        <v>0</v>
      </c>
      <c r="P70" s="364"/>
      <c r="Q70" s="379">
        <f>R70+S70</f>
        <v>0</v>
      </c>
      <c r="R70" s="381"/>
      <c r="S70" s="364"/>
      <c r="T70" s="364"/>
      <c r="U70" s="364"/>
      <c r="V70" s="364"/>
      <c r="W70" s="381">
        <f>I70+L70+R70</f>
        <v>0</v>
      </c>
      <c r="X70" s="364"/>
      <c r="Y70" s="381">
        <f>F70-H70+K70+Q70-V70</f>
        <v>0</v>
      </c>
    </row>
    <row r="71" spans="1:25" s="388" customFormat="1" ht="33" customHeight="1" x14ac:dyDescent="0.35">
      <c r="A71" s="362"/>
      <c r="B71" s="373" t="s">
        <v>404</v>
      </c>
      <c r="C71" s="364"/>
      <c r="D71" s="364"/>
      <c r="E71" s="381"/>
      <c r="F71" s="381"/>
      <c r="G71" s="364"/>
      <c r="H71" s="364"/>
      <c r="I71" s="364"/>
      <c r="J71" s="381">
        <v>50000000</v>
      </c>
      <c r="K71" s="364"/>
      <c r="L71" s="381"/>
      <c r="M71" s="364"/>
      <c r="N71" s="364"/>
      <c r="O71" s="381">
        <v>50000000</v>
      </c>
      <c r="P71" s="381">
        <v>1450000000</v>
      </c>
      <c r="Q71" s="381">
        <f>R71+S71</f>
        <v>1439228061</v>
      </c>
      <c r="R71" s="381">
        <v>1439228061</v>
      </c>
      <c r="S71" s="364"/>
      <c r="T71" s="364"/>
      <c r="U71" s="381">
        <v>10771939</v>
      </c>
      <c r="V71" s="364"/>
      <c r="W71" s="381">
        <f>I71+L71+R71</f>
        <v>1439228061</v>
      </c>
      <c r="X71" s="364"/>
      <c r="Y71" s="381">
        <f>F71-H71+K71+Q71-V71</f>
        <v>1439228061</v>
      </c>
    </row>
    <row r="72" spans="1:25" s="387" customFormat="1" ht="33" customHeight="1" x14ac:dyDescent="0.35">
      <c r="A72" s="362" t="s">
        <v>334</v>
      </c>
      <c r="B72" s="373" t="s">
        <v>409</v>
      </c>
      <c r="C72" s="364"/>
      <c r="D72" s="364"/>
      <c r="E72" s="381"/>
      <c r="F72" s="381"/>
      <c r="G72" s="364"/>
      <c r="H72" s="364"/>
      <c r="I72" s="364"/>
      <c r="J72" s="364"/>
      <c r="K72" s="364"/>
      <c r="L72" s="381"/>
      <c r="M72" s="364"/>
      <c r="N72" s="381"/>
      <c r="O72" s="381"/>
      <c r="P72" s="364"/>
      <c r="Q72" s="381"/>
      <c r="R72" s="381"/>
      <c r="S72" s="364"/>
      <c r="T72" s="364"/>
      <c r="U72" s="381"/>
      <c r="V72" s="364"/>
      <c r="W72" s="381"/>
      <c r="X72" s="364"/>
      <c r="Y72" s="381"/>
    </row>
    <row r="73" spans="1:25" s="342" customFormat="1" ht="33" customHeight="1" x14ac:dyDescent="0.35">
      <c r="A73" s="380">
        <v>2</v>
      </c>
      <c r="B73" s="355" t="s">
        <v>414</v>
      </c>
      <c r="C73" s="353">
        <v>2266</v>
      </c>
      <c r="D73" s="353">
        <v>8126373</v>
      </c>
      <c r="E73" s="361">
        <v>435070100</v>
      </c>
      <c r="F73" s="361">
        <f>F74</f>
        <v>195200000</v>
      </c>
      <c r="G73" s="361">
        <f t="shared" ref="G73:M73" si="11">SUM(G75:G77)</f>
        <v>0</v>
      </c>
      <c r="H73" s="361">
        <f t="shared" si="11"/>
        <v>0</v>
      </c>
      <c r="I73" s="361">
        <f t="shared" si="11"/>
        <v>0</v>
      </c>
      <c r="J73" s="361">
        <f>J76</f>
        <v>0</v>
      </c>
      <c r="K73" s="361">
        <f>K76</f>
        <v>0</v>
      </c>
      <c r="L73" s="361">
        <f t="shared" si="11"/>
        <v>0</v>
      </c>
      <c r="M73" s="361">
        <f t="shared" si="11"/>
        <v>0</v>
      </c>
      <c r="N73" s="361"/>
      <c r="O73" s="361">
        <f>J73-K73-N73</f>
        <v>0</v>
      </c>
      <c r="P73" s="361">
        <f>P76</f>
        <v>122644800</v>
      </c>
      <c r="Q73" s="361">
        <f>R73+S73</f>
        <v>122644800</v>
      </c>
      <c r="R73" s="361">
        <f>R76</f>
        <v>122644800</v>
      </c>
      <c r="S73" s="361">
        <f>SUM(S75:S77)</f>
        <v>0</v>
      </c>
      <c r="T73" s="361">
        <f>SUM(T75:T77)</f>
        <v>0</v>
      </c>
      <c r="U73" s="361">
        <f>P73-Q73-T73</f>
        <v>0</v>
      </c>
      <c r="V73" s="361">
        <f>SUM(V75:V77)</f>
        <v>0</v>
      </c>
      <c r="W73" s="361">
        <f>I73+L73+R73</f>
        <v>122644800</v>
      </c>
      <c r="X73" s="361">
        <f>SUM(X75:X77)</f>
        <v>0</v>
      </c>
      <c r="Y73" s="361">
        <f ca="1">Y74</f>
        <v>317844800</v>
      </c>
    </row>
    <row r="74" spans="1:25" s="385" customFormat="1" ht="33" customHeight="1" x14ac:dyDescent="0.35">
      <c r="A74" s="382" t="s">
        <v>14</v>
      </c>
      <c r="B74" s="383" t="s">
        <v>100</v>
      </c>
      <c r="C74" s="384"/>
      <c r="D74" s="384"/>
      <c r="E74" s="384"/>
      <c r="F74" s="379">
        <f>F76</f>
        <v>195200000</v>
      </c>
      <c r="G74" s="384"/>
      <c r="H74" s="384"/>
      <c r="I74" s="384"/>
      <c r="J74" s="384"/>
      <c r="K74" s="384"/>
      <c r="L74" s="379"/>
      <c r="M74" s="384"/>
      <c r="N74" s="384"/>
      <c r="O74" s="384"/>
      <c r="P74" s="379">
        <f>P76</f>
        <v>122644800</v>
      </c>
      <c r="Q74" s="379">
        <f>R74+S74</f>
        <v>122644800</v>
      </c>
      <c r="R74" s="379">
        <f>R76</f>
        <v>122644800</v>
      </c>
      <c r="S74" s="384"/>
      <c r="T74" s="384"/>
      <c r="U74" s="384"/>
      <c r="V74" s="384"/>
      <c r="W74" s="379">
        <f>I74+L74+R74</f>
        <v>122644800</v>
      </c>
      <c r="X74" s="384"/>
      <c r="Y74" s="379">
        <f ca="1">Y75+Y76+Y77</f>
        <v>317844800</v>
      </c>
    </row>
    <row r="75" spans="1:25" s="365" customFormat="1" ht="33" customHeight="1" x14ac:dyDescent="0.35">
      <c r="A75" s="362" t="s">
        <v>334</v>
      </c>
      <c r="B75" s="373" t="s">
        <v>403</v>
      </c>
      <c r="C75" s="364"/>
      <c r="D75" s="364"/>
      <c r="E75" s="381"/>
      <c r="F75" s="381"/>
      <c r="G75" s="364"/>
      <c r="H75" s="364"/>
      <c r="I75" s="364"/>
      <c r="J75" s="364"/>
      <c r="K75" s="364"/>
      <c r="L75" s="381"/>
      <c r="M75" s="364"/>
      <c r="N75" s="364"/>
      <c r="O75" s="364"/>
      <c r="P75" s="364"/>
      <c r="Q75" s="381"/>
      <c r="R75" s="381"/>
      <c r="S75" s="364"/>
      <c r="T75" s="364"/>
      <c r="U75" s="389"/>
      <c r="V75" s="364"/>
      <c r="W75" s="381"/>
      <c r="X75" s="364"/>
      <c r="Y75" s="381">
        <f ca="1">F75-H75+K75+Y75:Y76+Q75+V75</f>
        <v>0</v>
      </c>
    </row>
    <row r="76" spans="1:25" s="365" customFormat="1" ht="33" customHeight="1" x14ac:dyDescent="0.35">
      <c r="A76" s="362"/>
      <c r="B76" s="373" t="s">
        <v>404</v>
      </c>
      <c r="C76" s="364"/>
      <c r="D76" s="364"/>
      <c r="E76" s="381"/>
      <c r="F76" s="381">
        <v>195200000</v>
      </c>
      <c r="G76" s="364"/>
      <c r="H76" s="364"/>
      <c r="I76" s="364"/>
      <c r="J76" s="381"/>
      <c r="K76" s="381"/>
      <c r="L76" s="381"/>
      <c r="M76" s="364"/>
      <c r="N76" s="364"/>
      <c r="O76" s="364"/>
      <c r="P76" s="381">
        <v>122644800</v>
      </c>
      <c r="Q76" s="381">
        <f>R76+S76</f>
        <v>122644800</v>
      </c>
      <c r="R76" s="381">
        <v>122644800</v>
      </c>
      <c r="S76" s="364"/>
      <c r="T76" s="364"/>
      <c r="U76" s="381"/>
      <c r="V76" s="364"/>
      <c r="W76" s="381">
        <f>I76+L76+R76</f>
        <v>122644800</v>
      </c>
      <c r="X76" s="364"/>
      <c r="Y76" s="381">
        <f t="shared" ref="Y76:Y81" si="12">F76-H76+K76+Q76-V76</f>
        <v>317844800</v>
      </c>
    </row>
    <row r="77" spans="1:25" s="365" customFormat="1" ht="33" customHeight="1" x14ac:dyDescent="0.35">
      <c r="A77" s="362" t="s">
        <v>334</v>
      </c>
      <c r="B77" s="373" t="s">
        <v>409</v>
      </c>
      <c r="C77" s="364"/>
      <c r="D77" s="364"/>
      <c r="E77" s="381"/>
      <c r="F77" s="381"/>
      <c r="G77" s="364"/>
      <c r="H77" s="364"/>
      <c r="I77" s="364"/>
      <c r="J77" s="364"/>
      <c r="K77" s="364"/>
      <c r="L77" s="381"/>
      <c r="M77" s="364"/>
      <c r="N77" s="381"/>
      <c r="O77" s="381"/>
      <c r="P77" s="364"/>
      <c r="Q77" s="381"/>
      <c r="R77" s="381"/>
      <c r="S77" s="364"/>
      <c r="T77" s="364"/>
      <c r="U77" s="381"/>
      <c r="V77" s="364"/>
      <c r="W77" s="381"/>
      <c r="X77" s="364"/>
      <c r="Y77" s="381">
        <f t="shared" si="12"/>
        <v>0</v>
      </c>
    </row>
    <row r="78" spans="1:25" s="342" customFormat="1" ht="33" customHeight="1" x14ac:dyDescent="0.35">
      <c r="A78" s="380">
        <v>3</v>
      </c>
      <c r="B78" s="355" t="s">
        <v>415</v>
      </c>
      <c r="C78" s="353">
        <v>2266</v>
      </c>
      <c r="D78" s="353">
        <v>8126319</v>
      </c>
      <c r="E78" s="361">
        <v>956533300</v>
      </c>
      <c r="F78" s="361">
        <f>F79</f>
        <v>430000000</v>
      </c>
      <c r="G78" s="361">
        <f>SUM(G80:G82)</f>
        <v>0</v>
      </c>
      <c r="H78" s="361">
        <f>SUM(H80:H82)</f>
        <v>0</v>
      </c>
      <c r="I78" s="361">
        <f>SUM(I80:I82)</f>
        <v>0</v>
      </c>
      <c r="J78" s="361">
        <f>J81</f>
        <v>0</v>
      </c>
      <c r="K78" s="361">
        <f>K81</f>
        <v>0</v>
      </c>
      <c r="L78" s="361">
        <f>SUM(L80:L82)</f>
        <v>0</v>
      </c>
      <c r="M78" s="361">
        <f>SUM(M80:M82)</f>
        <v>0</v>
      </c>
      <c r="N78" s="361"/>
      <c r="O78" s="361"/>
      <c r="P78" s="361">
        <f>P79</f>
        <v>269738400</v>
      </c>
      <c r="Q78" s="361">
        <f>R78+S78</f>
        <v>269738400</v>
      </c>
      <c r="R78" s="361">
        <f>R81</f>
        <v>269738400</v>
      </c>
      <c r="S78" s="361">
        <f>SUM(S80:S82)</f>
        <v>0</v>
      </c>
      <c r="T78" s="361">
        <f>SUM(T80:T82)</f>
        <v>0</v>
      </c>
      <c r="U78" s="361">
        <f>P78-Q78-T78</f>
        <v>0</v>
      </c>
      <c r="V78" s="361">
        <f>SUM(V80:V82)</f>
        <v>0</v>
      </c>
      <c r="W78" s="361">
        <f>I78+L78+R78</f>
        <v>269738400</v>
      </c>
      <c r="X78" s="361">
        <f>SUM(X80:X82)</f>
        <v>0</v>
      </c>
      <c r="Y78" s="361">
        <f t="shared" si="12"/>
        <v>699738400</v>
      </c>
    </row>
    <row r="79" spans="1:25" s="385" customFormat="1" ht="33" customHeight="1" x14ac:dyDescent="0.35">
      <c r="A79" s="382" t="s">
        <v>14</v>
      </c>
      <c r="B79" s="383" t="s">
        <v>100</v>
      </c>
      <c r="C79" s="384"/>
      <c r="D79" s="384"/>
      <c r="E79" s="384"/>
      <c r="F79" s="379">
        <f>F81</f>
        <v>430000000</v>
      </c>
      <c r="G79" s="384"/>
      <c r="H79" s="384"/>
      <c r="I79" s="384"/>
      <c r="J79" s="384"/>
      <c r="K79" s="384"/>
      <c r="L79" s="379"/>
      <c r="M79" s="384"/>
      <c r="N79" s="384"/>
      <c r="O79" s="384"/>
      <c r="P79" s="379">
        <f>P81</f>
        <v>269738400</v>
      </c>
      <c r="Q79" s="379">
        <f>R79+S79</f>
        <v>269738400</v>
      </c>
      <c r="R79" s="379">
        <f>R81</f>
        <v>269738400</v>
      </c>
      <c r="S79" s="384"/>
      <c r="T79" s="384"/>
      <c r="U79" s="384"/>
      <c r="V79" s="384"/>
      <c r="W79" s="379">
        <f>I79+L79+R79</f>
        <v>269738400</v>
      </c>
      <c r="X79" s="384"/>
      <c r="Y79" s="379">
        <f t="shared" si="12"/>
        <v>699738400</v>
      </c>
    </row>
    <row r="80" spans="1:25" s="365" customFormat="1" ht="33" customHeight="1" x14ac:dyDescent="0.35">
      <c r="A80" s="362" t="s">
        <v>334</v>
      </c>
      <c r="B80" s="373" t="s">
        <v>403</v>
      </c>
      <c r="C80" s="364"/>
      <c r="D80" s="364"/>
      <c r="E80" s="381"/>
      <c r="F80" s="381"/>
      <c r="G80" s="364"/>
      <c r="H80" s="364"/>
      <c r="I80" s="364"/>
      <c r="J80" s="364"/>
      <c r="K80" s="364"/>
      <c r="L80" s="381"/>
      <c r="M80" s="364"/>
      <c r="N80" s="364"/>
      <c r="O80" s="364"/>
      <c r="P80" s="364"/>
      <c r="Q80" s="381"/>
      <c r="R80" s="381"/>
      <c r="S80" s="364"/>
      <c r="T80" s="364"/>
      <c r="U80" s="364"/>
      <c r="V80" s="364"/>
      <c r="W80" s="381"/>
      <c r="X80" s="364"/>
      <c r="Y80" s="381">
        <f t="shared" si="12"/>
        <v>0</v>
      </c>
    </row>
    <row r="81" spans="1:25" s="365" customFormat="1" ht="33" customHeight="1" x14ac:dyDescent="0.35">
      <c r="A81" s="362"/>
      <c r="B81" s="373" t="s">
        <v>404</v>
      </c>
      <c r="C81" s="364"/>
      <c r="D81" s="364"/>
      <c r="E81" s="381"/>
      <c r="F81" s="381">
        <v>430000000</v>
      </c>
      <c r="G81" s="364"/>
      <c r="H81" s="364"/>
      <c r="I81" s="364"/>
      <c r="J81" s="381"/>
      <c r="K81" s="381">
        <f>L81+M81</f>
        <v>0</v>
      </c>
      <c r="L81" s="381"/>
      <c r="M81" s="364">
        <v>0</v>
      </c>
      <c r="N81" s="364"/>
      <c r="O81" s="364"/>
      <c r="P81" s="381">
        <v>269738400</v>
      </c>
      <c r="Q81" s="381">
        <f>R81+S81</f>
        <v>269738400</v>
      </c>
      <c r="R81" s="381">
        <v>269738400</v>
      </c>
      <c r="S81" s="364"/>
      <c r="T81" s="364"/>
      <c r="U81" s="381"/>
      <c r="V81" s="364"/>
      <c r="W81" s="381">
        <f>I81+L81+R81</f>
        <v>269738400</v>
      </c>
      <c r="X81" s="364"/>
      <c r="Y81" s="381">
        <f t="shared" si="12"/>
        <v>699738400</v>
      </c>
    </row>
    <row r="82" spans="1:25" s="365" customFormat="1" ht="33" customHeight="1" x14ac:dyDescent="0.35">
      <c r="A82" s="362" t="s">
        <v>334</v>
      </c>
      <c r="B82" s="373" t="s">
        <v>409</v>
      </c>
      <c r="C82" s="364"/>
      <c r="D82" s="364"/>
      <c r="E82" s="381"/>
      <c r="F82" s="381"/>
      <c r="G82" s="364"/>
      <c r="H82" s="364"/>
      <c r="I82" s="364"/>
      <c r="J82" s="364"/>
      <c r="K82" s="364"/>
      <c r="L82" s="381"/>
      <c r="M82" s="364"/>
      <c r="N82" s="381"/>
      <c r="O82" s="381"/>
      <c r="P82" s="364"/>
      <c r="Q82" s="381"/>
      <c r="R82" s="381"/>
      <c r="S82" s="364"/>
      <c r="T82" s="364"/>
      <c r="U82" s="381"/>
      <c r="V82" s="364"/>
      <c r="W82" s="381"/>
      <c r="X82" s="364"/>
      <c r="Y82" s="381"/>
    </row>
    <row r="83" spans="1:25" s="342" customFormat="1" ht="33" customHeight="1" x14ac:dyDescent="0.35">
      <c r="A83" s="380">
        <v>4</v>
      </c>
      <c r="B83" s="355" t="s">
        <v>416</v>
      </c>
      <c r="C83" s="353">
        <v>2266</v>
      </c>
      <c r="D83" s="353">
        <v>8149118</v>
      </c>
      <c r="E83" s="361">
        <v>210613212</v>
      </c>
      <c r="F83" s="361">
        <f>F84</f>
        <v>0</v>
      </c>
      <c r="G83" s="361">
        <f>SUM(G85:G87)</f>
        <v>0</v>
      </c>
      <c r="H83" s="361">
        <f>SUM(H85:H87)</f>
        <v>0</v>
      </c>
      <c r="I83" s="361">
        <f>SUM(I85:I87)</f>
        <v>0</v>
      </c>
      <c r="J83" s="361">
        <f>J86</f>
        <v>0</v>
      </c>
      <c r="K83" s="361">
        <f>K86</f>
        <v>0</v>
      </c>
      <c r="L83" s="361">
        <f>SUM(L85:L87)</f>
        <v>0</v>
      </c>
      <c r="M83" s="361">
        <f>SUM(M85:M87)</f>
        <v>0</v>
      </c>
      <c r="N83" s="361"/>
      <c r="O83" s="361">
        <f>J83-K83-N83</f>
        <v>0</v>
      </c>
      <c r="P83" s="361">
        <f>P86</f>
        <v>58116000</v>
      </c>
      <c r="Q83" s="361">
        <f>R83+S83</f>
        <v>58116000</v>
      </c>
      <c r="R83" s="361">
        <f>R86</f>
        <v>58116000</v>
      </c>
      <c r="S83" s="361">
        <f>SUM(S85:S87)</f>
        <v>0</v>
      </c>
      <c r="T83" s="361">
        <f>SUM(T85:T87)</f>
        <v>0</v>
      </c>
      <c r="U83" s="361">
        <f>P83-Q83-T83</f>
        <v>0</v>
      </c>
      <c r="V83" s="361">
        <f>SUM(V85:V87)</f>
        <v>0</v>
      </c>
      <c r="W83" s="361">
        <f>I83+L83+R83</f>
        <v>58116000</v>
      </c>
      <c r="X83" s="361">
        <f>SUM(X85:X87)</f>
        <v>0</v>
      </c>
      <c r="Y83" s="361">
        <f>F83-H83+K83+Q83-V83</f>
        <v>58116000</v>
      </c>
    </row>
    <row r="84" spans="1:25" s="365" customFormat="1" ht="33" customHeight="1" x14ac:dyDescent="0.35">
      <c r="A84" s="362" t="s">
        <v>14</v>
      </c>
      <c r="B84" s="373" t="s">
        <v>100</v>
      </c>
      <c r="C84" s="364"/>
      <c r="D84" s="364"/>
      <c r="E84" s="364"/>
      <c r="F84" s="381">
        <f>F86</f>
        <v>0</v>
      </c>
      <c r="G84" s="364"/>
      <c r="H84" s="364"/>
      <c r="I84" s="364"/>
      <c r="J84" s="364"/>
      <c r="K84" s="364"/>
      <c r="L84" s="381"/>
      <c r="M84" s="364"/>
      <c r="N84" s="364"/>
      <c r="O84" s="364"/>
      <c r="P84" s="381">
        <f>P86</f>
        <v>58116000</v>
      </c>
      <c r="Q84" s="381">
        <f>R84+S84</f>
        <v>58116000</v>
      </c>
      <c r="R84" s="381">
        <v>58116000</v>
      </c>
      <c r="S84" s="364">
        <v>0</v>
      </c>
      <c r="T84" s="364"/>
      <c r="U84" s="364"/>
      <c r="V84" s="364"/>
      <c r="W84" s="381">
        <f>I84+L84+R84</f>
        <v>58116000</v>
      </c>
      <c r="X84" s="364"/>
      <c r="Y84" s="381">
        <f>F84-H84+K84+Q84-V84</f>
        <v>58116000</v>
      </c>
    </row>
    <row r="85" spans="1:25" s="365" customFormat="1" ht="33" customHeight="1" x14ac:dyDescent="0.35">
      <c r="A85" s="362" t="s">
        <v>334</v>
      </c>
      <c r="B85" s="373" t="s">
        <v>403</v>
      </c>
      <c r="C85" s="364"/>
      <c r="D85" s="364"/>
      <c r="E85" s="381"/>
      <c r="F85" s="381"/>
      <c r="G85" s="364"/>
      <c r="H85" s="364"/>
      <c r="I85" s="364"/>
      <c r="J85" s="364"/>
      <c r="K85" s="364"/>
      <c r="L85" s="381"/>
      <c r="M85" s="364"/>
      <c r="N85" s="364"/>
      <c r="O85" s="364"/>
      <c r="P85" s="364"/>
      <c r="Q85" s="381"/>
      <c r="R85" s="381"/>
      <c r="S85" s="364"/>
      <c r="T85" s="364"/>
      <c r="U85" s="364"/>
      <c r="V85" s="364"/>
      <c r="W85" s="381"/>
      <c r="X85" s="364"/>
      <c r="Y85" s="381">
        <f>F85-H85+K85+Q85-V85</f>
        <v>0</v>
      </c>
    </row>
    <row r="86" spans="1:25" s="365" customFormat="1" ht="33" customHeight="1" x14ac:dyDescent="0.35">
      <c r="A86" s="362"/>
      <c r="B86" s="373" t="s">
        <v>404</v>
      </c>
      <c r="C86" s="364"/>
      <c r="D86" s="364"/>
      <c r="E86" s="381"/>
      <c r="F86" s="381"/>
      <c r="G86" s="364"/>
      <c r="H86" s="364"/>
      <c r="I86" s="364"/>
      <c r="J86" s="381"/>
      <c r="K86" s="381">
        <f>L86+M86</f>
        <v>0</v>
      </c>
      <c r="L86" s="381"/>
      <c r="M86" s="364">
        <v>0</v>
      </c>
      <c r="N86" s="364"/>
      <c r="O86" s="364"/>
      <c r="P86" s="381">
        <v>58116000</v>
      </c>
      <c r="Q86" s="381">
        <f>R86+S86</f>
        <v>58116000</v>
      </c>
      <c r="R86" s="381">
        <v>58116000</v>
      </c>
      <c r="S86" s="364">
        <v>0</v>
      </c>
      <c r="T86" s="364"/>
      <c r="U86" s="381"/>
      <c r="V86" s="364"/>
      <c r="W86" s="381">
        <f>I87+L87+R86</f>
        <v>58116000</v>
      </c>
      <c r="X86" s="364"/>
      <c r="Y86" s="381">
        <f>F86-H86+K86+Q86-V86</f>
        <v>58116000</v>
      </c>
    </row>
    <row r="87" spans="1:25" s="365" customFormat="1" ht="33" customHeight="1" x14ac:dyDescent="0.35">
      <c r="A87" s="362" t="s">
        <v>334</v>
      </c>
      <c r="B87" s="373" t="s">
        <v>409</v>
      </c>
      <c r="C87" s="364"/>
      <c r="D87" s="364"/>
      <c r="E87" s="381"/>
      <c r="F87" s="381"/>
      <c r="G87" s="364"/>
      <c r="H87" s="364"/>
      <c r="I87" s="364"/>
      <c r="J87" s="364"/>
      <c r="K87" s="364"/>
      <c r="L87" s="381"/>
      <c r="M87" s="364"/>
      <c r="N87" s="381"/>
      <c r="O87" s="381"/>
      <c r="P87" s="364"/>
      <c r="Q87" s="381"/>
      <c r="R87" s="381"/>
      <c r="S87" s="364"/>
      <c r="T87" s="364"/>
      <c r="U87" s="381"/>
      <c r="V87" s="364"/>
      <c r="W87" s="381"/>
      <c r="X87" s="364"/>
      <c r="Y87" s="381"/>
    </row>
    <row r="88" spans="1:25" s="342" customFormat="1" ht="33" customHeight="1" x14ac:dyDescent="0.35">
      <c r="A88" s="380">
        <v>5</v>
      </c>
      <c r="B88" s="355" t="s">
        <v>417</v>
      </c>
      <c r="C88" s="353">
        <v>2266</v>
      </c>
      <c r="D88" s="353">
        <v>8149120</v>
      </c>
      <c r="E88" s="361">
        <v>210613212</v>
      </c>
      <c r="F88" s="361">
        <f>F89</f>
        <v>0</v>
      </c>
      <c r="G88" s="361">
        <f>SUM(G90:G92)</f>
        <v>0</v>
      </c>
      <c r="H88" s="361">
        <f>SUM(H90:H92)</f>
        <v>0</v>
      </c>
      <c r="I88" s="361">
        <f>SUM(I90:I92)</f>
        <v>0</v>
      </c>
      <c r="J88" s="361">
        <f>J91</f>
        <v>0</v>
      </c>
      <c r="K88" s="361">
        <f>K91</f>
        <v>0</v>
      </c>
      <c r="L88" s="361">
        <f>SUM(L90:L92)</f>
        <v>0</v>
      </c>
      <c r="M88" s="361">
        <f>SUM(M90:M92)</f>
        <v>0</v>
      </c>
      <c r="N88" s="361"/>
      <c r="O88" s="361">
        <f>J88-K88-N88</f>
        <v>0</v>
      </c>
      <c r="P88" s="361">
        <f>P91</f>
        <v>58116000</v>
      </c>
      <c r="Q88" s="361">
        <f>R88+S88</f>
        <v>58116000</v>
      </c>
      <c r="R88" s="361">
        <f>R91</f>
        <v>58116000</v>
      </c>
      <c r="S88" s="361">
        <f>SUM(S90:S92)</f>
        <v>0</v>
      </c>
      <c r="T88" s="361">
        <f>SUM(T90:T92)</f>
        <v>0</v>
      </c>
      <c r="U88" s="361">
        <f>P88-Q88-T88</f>
        <v>0</v>
      </c>
      <c r="V88" s="361">
        <f>SUM(V90:V92)</f>
        <v>0</v>
      </c>
      <c r="W88" s="361">
        <f>I88+L88+R88</f>
        <v>58116000</v>
      </c>
      <c r="X88" s="361">
        <f>SUM(X90:X92)</f>
        <v>0</v>
      </c>
      <c r="Y88" s="361">
        <f>F88-H88+K88+Q88-V88</f>
        <v>58116000</v>
      </c>
    </row>
    <row r="89" spans="1:25" s="365" customFormat="1" ht="33" customHeight="1" x14ac:dyDescent="0.35">
      <c r="A89" s="362" t="s">
        <v>14</v>
      </c>
      <c r="B89" s="373" t="s">
        <v>100</v>
      </c>
      <c r="C89" s="364"/>
      <c r="D89" s="364"/>
      <c r="E89" s="364"/>
      <c r="F89" s="381">
        <f>F91</f>
        <v>0</v>
      </c>
      <c r="G89" s="364"/>
      <c r="H89" s="364"/>
      <c r="I89" s="364"/>
      <c r="J89" s="364"/>
      <c r="K89" s="364"/>
      <c r="L89" s="381"/>
      <c r="M89" s="364"/>
      <c r="N89" s="364"/>
      <c r="O89" s="364"/>
      <c r="P89" s="381">
        <f>P91</f>
        <v>58116000</v>
      </c>
      <c r="Q89" s="381">
        <f>R89+S89</f>
        <v>58116000</v>
      </c>
      <c r="R89" s="381">
        <f>R91</f>
        <v>58116000</v>
      </c>
      <c r="S89" s="364"/>
      <c r="T89" s="364"/>
      <c r="U89" s="364"/>
      <c r="V89" s="364"/>
      <c r="W89" s="381">
        <f>I89+L89+R89</f>
        <v>58116000</v>
      </c>
      <c r="X89" s="364"/>
      <c r="Y89" s="381">
        <f>F89-H89+K89+Q89-V89</f>
        <v>58116000</v>
      </c>
    </row>
    <row r="90" spans="1:25" s="365" customFormat="1" ht="33" customHeight="1" x14ac:dyDescent="0.35">
      <c r="A90" s="362" t="s">
        <v>334</v>
      </c>
      <c r="B90" s="373" t="s">
        <v>403</v>
      </c>
      <c r="C90" s="364"/>
      <c r="D90" s="364"/>
      <c r="E90" s="381"/>
      <c r="F90" s="381"/>
      <c r="G90" s="364"/>
      <c r="H90" s="364"/>
      <c r="I90" s="364"/>
      <c r="J90" s="364"/>
      <c r="K90" s="364"/>
      <c r="L90" s="381"/>
      <c r="M90" s="364"/>
      <c r="N90" s="364"/>
      <c r="O90" s="364"/>
      <c r="P90" s="364"/>
      <c r="Q90" s="381"/>
      <c r="R90" s="381"/>
      <c r="S90" s="364"/>
      <c r="T90" s="364"/>
      <c r="U90" s="364"/>
      <c r="V90" s="364"/>
      <c r="W90" s="381"/>
      <c r="X90" s="364"/>
      <c r="Y90" s="381">
        <f>F90-H90+K90+Q90-V90</f>
        <v>0</v>
      </c>
    </row>
    <row r="91" spans="1:25" s="365" customFormat="1" ht="33" customHeight="1" x14ac:dyDescent="0.35">
      <c r="A91" s="362"/>
      <c r="B91" s="373" t="s">
        <v>404</v>
      </c>
      <c r="C91" s="364"/>
      <c r="D91" s="364"/>
      <c r="E91" s="381"/>
      <c r="F91" s="381"/>
      <c r="G91" s="364"/>
      <c r="H91" s="364"/>
      <c r="I91" s="364"/>
      <c r="J91" s="381"/>
      <c r="K91" s="381">
        <f>L91+M91</f>
        <v>0</v>
      </c>
      <c r="L91" s="381"/>
      <c r="M91" s="364">
        <v>0</v>
      </c>
      <c r="N91" s="364"/>
      <c r="O91" s="364"/>
      <c r="P91" s="381">
        <v>58116000</v>
      </c>
      <c r="Q91" s="381">
        <f>R91+S91</f>
        <v>58116000</v>
      </c>
      <c r="R91" s="381">
        <v>58116000</v>
      </c>
      <c r="S91" s="364"/>
      <c r="T91" s="364"/>
      <c r="U91" s="381"/>
      <c r="V91" s="364"/>
      <c r="W91" s="381">
        <f>I91+L91+R91</f>
        <v>58116000</v>
      </c>
      <c r="X91" s="364"/>
      <c r="Y91" s="381">
        <f>F91-H91+K91+Q91-V91</f>
        <v>58116000</v>
      </c>
    </row>
    <row r="92" spans="1:25" s="365" customFormat="1" ht="33" customHeight="1" x14ac:dyDescent="0.35">
      <c r="A92" s="362" t="s">
        <v>334</v>
      </c>
      <c r="B92" s="373" t="s">
        <v>409</v>
      </c>
      <c r="C92" s="364"/>
      <c r="D92" s="364"/>
      <c r="E92" s="381"/>
      <c r="F92" s="381"/>
      <c r="G92" s="364"/>
      <c r="H92" s="364"/>
      <c r="I92" s="364"/>
      <c r="J92" s="364"/>
      <c r="K92" s="364"/>
      <c r="L92" s="381"/>
      <c r="M92" s="364"/>
      <c r="N92" s="381"/>
      <c r="O92" s="381"/>
      <c r="P92" s="364"/>
      <c r="Q92" s="381"/>
      <c r="R92" s="381"/>
      <c r="S92" s="364"/>
      <c r="T92" s="364"/>
      <c r="U92" s="381"/>
      <c r="V92" s="364"/>
      <c r="W92" s="381"/>
      <c r="X92" s="364"/>
      <c r="Y92" s="381"/>
    </row>
    <row r="93" spans="1:25" s="342" customFormat="1" ht="33" customHeight="1" x14ac:dyDescent="0.35">
      <c r="A93" s="380">
        <v>6</v>
      </c>
      <c r="B93" s="355" t="s">
        <v>418</v>
      </c>
      <c r="C93" s="353">
        <v>2266</v>
      </c>
      <c r="D93" s="353">
        <v>8149119</v>
      </c>
      <c r="E93" s="361">
        <v>321224654</v>
      </c>
      <c r="F93" s="361">
        <f>SUM(F95:F97)</f>
        <v>0</v>
      </c>
      <c r="G93" s="361">
        <f>SUM(G95:G97)</f>
        <v>0</v>
      </c>
      <c r="H93" s="361">
        <f>SUM(H95:H97)</f>
        <v>0</v>
      </c>
      <c r="I93" s="361">
        <f>SUM(I95:I97)</f>
        <v>0</v>
      </c>
      <c r="J93" s="361">
        <f>J96</f>
        <v>0</v>
      </c>
      <c r="K93" s="361">
        <f>K96</f>
        <v>0</v>
      </c>
      <c r="L93" s="361">
        <f>SUM(L95:L97)</f>
        <v>0</v>
      </c>
      <c r="M93" s="361">
        <f>SUM(M95:M97)</f>
        <v>0</v>
      </c>
      <c r="N93" s="361"/>
      <c r="O93" s="361">
        <f>J93-K93-N93</f>
        <v>0</v>
      </c>
      <c r="P93" s="361">
        <f>P96</f>
        <v>89645600</v>
      </c>
      <c r="Q93" s="361">
        <f>R93+S93</f>
        <v>89645600</v>
      </c>
      <c r="R93" s="361">
        <f>R96</f>
        <v>89645600</v>
      </c>
      <c r="S93" s="361">
        <f>SUM(S95:S97)</f>
        <v>0</v>
      </c>
      <c r="T93" s="361">
        <f>SUM(T95:T97)</f>
        <v>0</v>
      </c>
      <c r="U93" s="361">
        <f>P93-Q93-T93</f>
        <v>0</v>
      </c>
      <c r="V93" s="361">
        <f>SUM(V95:V97)</f>
        <v>0</v>
      </c>
      <c r="W93" s="361">
        <f>I93+L93+R93</f>
        <v>89645600</v>
      </c>
      <c r="X93" s="361">
        <f>SUM(X95:X97)</f>
        <v>0</v>
      </c>
      <c r="Y93" s="361">
        <f>F93-H93+K93+Q93-V93</f>
        <v>89645600</v>
      </c>
    </row>
    <row r="94" spans="1:25" s="365" customFormat="1" ht="33" customHeight="1" x14ac:dyDescent="0.35">
      <c r="A94" s="362" t="s">
        <v>14</v>
      </c>
      <c r="B94" s="373" t="s">
        <v>100</v>
      </c>
      <c r="C94" s="364"/>
      <c r="D94" s="364"/>
      <c r="E94" s="364"/>
      <c r="F94" s="381">
        <f>F96</f>
        <v>0</v>
      </c>
      <c r="G94" s="364"/>
      <c r="H94" s="364"/>
      <c r="I94" s="364"/>
      <c r="J94" s="364"/>
      <c r="K94" s="364"/>
      <c r="L94" s="381"/>
      <c r="M94" s="364"/>
      <c r="N94" s="364"/>
      <c r="O94" s="364"/>
      <c r="P94" s="381">
        <f>P96</f>
        <v>89645600</v>
      </c>
      <c r="Q94" s="381">
        <f>R94+S94</f>
        <v>89645600</v>
      </c>
      <c r="R94" s="381">
        <f>R96</f>
        <v>89645600</v>
      </c>
      <c r="S94" s="364"/>
      <c r="T94" s="364"/>
      <c r="U94" s="364"/>
      <c r="V94" s="364"/>
      <c r="W94" s="381">
        <f>I94+L94+R94</f>
        <v>89645600</v>
      </c>
      <c r="X94" s="364"/>
      <c r="Y94" s="381">
        <f>F94-H94+K94+Q94-V94</f>
        <v>89645600</v>
      </c>
    </row>
    <row r="95" spans="1:25" s="365" customFormat="1" ht="33" customHeight="1" x14ac:dyDescent="0.35">
      <c r="A95" s="362" t="s">
        <v>334</v>
      </c>
      <c r="B95" s="373" t="s">
        <v>403</v>
      </c>
      <c r="C95" s="364"/>
      <c r="D95" s="364"/>
      <c r="E95" s="381"/>
      <c r="F95" s="381"/>
      <c r="G95" s="364"/>
      <c r="H95" s="364"/>
      <c r="I95" s="364"/>
      <c r="J95" s="364"/>
      <c r="K95" s="364"/>
      <c r="L95" s="381"/>
      <c r="M95" s="364"/>
      <c r="N95" s="364"/>
      <c r="O95" s="364"/>
      <c r="P95" s="364"/>
      <c r="Q95" s="381"/>
      <c r="R95" s="381"/>
      <c r="S95" s="364"/>
      <c r="T95" s="364"/>
      <c r="U95" s="364"/>
      <c r="V95" s="364"/>
      <c r="W95" s="381">
        <f>I95+L95+R95</f>
        <v>0</v>
      </c>
      <c r="X95" s="364"/>
      <c r="Y95" s="381">
        <f>F95-H95+K95+Q95-V95</f>
        <v>0</v>
      </c>
    </row>
    <row r="96" spans="1:25" s="365" customFormat="1" ht="33" customHeight="1" x14ac:dyDescent="0.35">
      <c r="A96" s="362"/>
      <c r="B96" s="373" t="s">
        <v>404</v>
      </c>
      <c r="C96" s="364"/>
      <c r="D96" s="364"/>
      <c r="E96" s="381"/>
      <c r="F96" s="381"/>
      <c r="G96" s="364"/>
      <c r="H96" s="364"/>
      <c r="I96" s="364"/>
      <c r="J96" s="381"/>
      <c r="K96" s="381">
        <f>L96+M96</f>
        <v>0</v>
      </c>
      <c r="L96" s="381"/>
      <c r="M96" s="364">
        <v>0</v>
      </c>
      <c r="N96" s="364"/>
      <c r="O96" s="364"/>
      <c r="P96" s="381">
        <v>89645600</v>
      </c>
      <c r="Q96" s="381">
        <f>R96+S96</f>
        <v>89645600</v>
      </c>
      <c r="R96" s="381">
        <v>89645600</v>
      </c>
      <c r="S96" s="364"/>
      <c r="T96" s="364"/>
      <c r="U96" s="381"/>
      <c r="V96" s="364"/>
      <c r="W96" s="381">
        <f>I96+L96+R96</f>
        <v>89645600</v>
      </c>
      <c r="X96" s="364"/>
      <c r="Y96" s="381">
        <f>F96-H96+K96+Q96-V96</f>
        <v>89645600</v>
      </c>
    </row>
    <row r="97" spans="1:28" s="365" customFormat="1" ht="33" customHeight="1" x14ac:dyDescent="0.35">
      <c r="A97" s="362" t="s">
        <v>334</v>
      </c>
      <c r="B97" s="373" t="s">
        <v>409</v>
      </c>
      <c r="C97" s="364"/>
      <c r="D97" s="364"/>
      <c r="E97" s="381"/>
      <c r="F97" s="381"/>
      <c r="G97" s="364"/>
      <c r="H97" s="364"/>
      <c r="I97" s="364"/>
      <c r="J97" s="364"/>
      <c r="K97" s="364"/>
      <c r="L97" s="381"/>
      <c r="M97" s="364"/>
      <c r="N97" s="381"/>
      <c r="O97" s="381"/>
      <c r="P97" s="364"/>
      <c r="Q97" s="381"/>
      <c r="R97" s="381"/>
      <c r="S97" s="364"/>
      <c r="T97" s="364"/>
      <c r="U97" s="381"/>
      <c r="V97" s="364"/>
      <c r="W97" s="381"/>
      <c r="X97" s="364"/>
      <c r="Y97" s="381"/>
    </row>
    <row r="98" spans="1:28" s="342" customFormat="1" ht="33" customHeight="1" x14ac:dyDescent="0.35">
      <c r="A98" s="380">
        <v>7</v>
      </c>
      <c r="B98" s="355" t="s">
        <v>550</v>
      </c>
      <c r="C98" s="353">
        <v>2266</v>
      </c>
      <c r="D98" s="353">
        <v>8174280</v>
      </c>
      <c r="E98" s="361">
        <v>1062335948</v>
      </c>
      <c r="F98" s="361">
        <f>SUM(F100:F102)</f>
        <v>0</v>
      </c>
      <c r="G98" s="361">
        <f>SUM(G100:G102)</f>
        <v>0</v>
      </c>
      <c r="H98" s="361">
        <f>SUM(H100:H102)</f>
        <v>0</v>
      </c>
      <c r="I98" s="361">
        <f>SUM(I100:I102)</f>
        <v>0</v>
      </c>
      <c r="J98" s="361">
        <f>J101</f>
        <v>0</v>
      </c>
      <c r="K98" s="361">
        <f>K101</f>
        <v>0</v>
      </c>
      <c r="L98" s="361">
        <f>SUM(L100:L102)</f>
        <v>0</v>
      </c>
      <c r="M98" s="361">
        <f>SUM(M100:M102)</f>
        <v>0</v>
      </c>
      <c r="N98" s="361"/>
      <c r="O98" s="361">
        <f>J98-K98-N98</f>
        <v>0</v>
      </c>
      <c r="P98" s="361">
        <f>+P99</f>
        <v>814000000</v>
      </c>
      <c r="Q98" s="361">
        <f t="shared" ref="Q98:Y98" si="13">+Q99</f>
        <v>814000000</v>
      </c>
      <c r="R98" s="361">
        <f t="shared" si="13"/>
        <v>814000000</v>
      </c>
      <c r="S98" s="361">
        <f t="shared" si="13"/>
        <v>0</v>
      </c>
      <c r="T98" s="361">
        <f t="shared" si="13"/>
        <v>0</v>
      </c>
      <c r="U98" s="361">
        <f t="shared" si="13"/>
        <v>0</v>
      </c>
      <c r="V98" s="361">
        <f t="shared" si="13"/>
        <v>0</v>
      </c>
      <c r="W98" s="361">
        <f t="shared" si="13"/>
        <v>814000000</v>
      </c>
      <c r="X98" s="361">
        <f t="shared" si="13"/>
        <v>0</v>
      </c>
      <c r="Y98" s="361">
        <f t="shared" si="13"/>
        <v>814000000</v>
      </c>
    </row>
    <row r="99" spans="1:28" s="365" customFormat="1" ht="33" customHeight="1" x14ac:dyDescent="0.35">
      <c r="A99" s="362" t="s">
        <v>14</v>
      </c>
      <c r="B99" s="373" t="s">
        <v>100</v>
      </c>
      <c r="C99" s="364"/>
      <c r="D99" s="364"/>
      <c r="E99" s="364"/>
      <c r="F99" s="381">
        <f>F101</f>
        <v>0</v>
      </c>
      <c r="G99" s="364"/>
      <c r="H99" s="364"/>
      <c r="I99" s="364"/>
      <c r="J99" s="364"/>
      <c r="K99" s="364"/>
      <c r="L99" s="381"/>
      <c r="M99" s="364"/>
      <c r="N99" s="364"/>
      <c r="O99" s="364"/>
      <c r="P99" s="381">
        <f>+P100+P101</f>
        <v>814000000</v>
      </c>
      <c r="Q99" s="381">
        <f>+Q100+Q101</f>
        <v>814000000</v>
      </c>
      <c r="R99" s="381">
        <f>+R100+R101</f>
        <v>814000000</v>
      </c>
      <c r="S99" s="364"/>
      <c r="T99" s="364"/>
      <c r="U99" s="364"/>
      <c r="V99" s="364"/>
      <c r="W99" s="381">
        <f>I99+L99+R99</f>
        <v>814000000</v>
      </c>
      <c r="X99" s="364"/>
      <c r="Y99" s="381">
        <f>F99-H99+K99+Q99-V99</f>
        <v>814000000</v>
      </c>
    </row>
    <row r="100" spans="1:28" s="365" customFormat="1" ht="33" customHeight="1" x14ac:dyDescent="0.35">
      <c r="A100" s="362" t="s">
        <v>334</v>
      </c>
      <c r="B100" s="373" t="s">
        <v>403</v>
      </c>
      <c r="C100" s="364"/>
      <c r="D100" s="364"/>
      <c r="E100" s="381"/>
      <c r="F100" s="381"/>
      <c r="G100" s="364"/>
      <c r="H100" s="364"/>
      <c r="I100" s="364"/>
      <c r="J100" s="364"/>
      <c r="K100" s="364"/>
      <c r="L100" s="381"/>
      <c r="M100" s="364"/>
      <c r="N100" s="364"/>
      <c r="O100" s="364"/>
      <c r="P100" s="386">
        <v>297000000</v>
      </c>
      <c r="Q100" s="386">
        <v>297000000</v>
      </c>
      <c r="R100" s="386">
        <v>297000000</v>
      </c>
      <c r="S100" s="364"/>
      <c r="T100" s="364"/>
      <c r="U100" s="364"/>
      <c r="V100" s="364"/>
      <c r="W100" s="381">
        <f>I100+L100+R100</f>
        <v>297000000</v>
      </c>
      <c r="X100" s="364"/>
      <c r="Y100" s="381">
        <f>F100-H100+K100+Q100-V100</f>
        <v>297000000</v>
      </c>
    </row>
    <row r="101" spans="1:28" s="365" customFormat="1" ht="33" customHeight="1" x14ac:dyDescent="0.35">
      <c r="A101" s="362"/>
      <c r="B101" s="373" t="s">
        <v>404</v>
      </c>
      <c r="C101" s="364"/>
      <c r="D101" s="364"/>
      <c r="E101" s="381"/>
      <c r="F101" s="381"/>
      <c r="G101" s="364"/>
      <c r="H101" s="364"/>
      <c r="I101" s="364"/>
      <c r="J101" s="381"/>
      <c r="K101" s="381">
        <f>L101+M101</f>
        <v>0</v>
      </c>
      <c r="L101" s="381"/>
      <c r="M101" s="364">
        <v>0</v>
      </c>
      <c r="N101" s="364"/>
      <c r="O101" s="364"/>
      <c r="P101" s="381">
        <v>517000000</v>
      </c>
      <c r="Q101" s="381">
        <v>517000000</v>
      </c>
      <c r="R101" s="381">
        <v>517000000</v>
      </c>
      <c r="S101" s="364"/>
      <c r="T101" s="364"/>
      <c r="U101" s="381"/>
      <c r="V101" s="364"/>
      <c r="W101" s="381">
        <f>I101+L101+R101</f>
        <v>517000000</v>
      </c>
      <c r="X101" s="364"/>
      <c r="Y101" s="381">
        <f>F101-H101+K101+Q101-V101</f>
        <v>517000000</v>
      </c>
    </row>
    <row r="102" spans="1:28" s="365" customFormat="1" ht="33" customHeight="1" x14ac:dyDescent="0.35">
      <c r="A102" s="362" t="s">
        <v>334</v>
      </c>
      <c r="B102" s="373" t="s">
        <v>409</v>
      </c>
      <c r="C102" s="364"/>
      <c r="D102" s="364"/>
      <c r="E102" s="381"/>
      <c r="F102" s="381"/>
      <c r="G102" s="364"/>
      <c r="H102" s="364"/>
      <c r="I102" s="364"/>
      <c r="J102" s="364"/>
      <c r="K102" s="364"/>
      <c r="L102" s="381"/>
      <c r="M102" s="364"/>
      <c r="N102" s="381"/>
      <c r="O102" s="381"/>
      <c r="P102" s="364"/>
      <c r="Q102" s="381"/>
      <c r="R102" s="381"/>
      <c r="S102" s="364"/>
      <c r="T102" s="364"/>
      <c r="U102" s="381"/>
      <c r="V102" s="364"/>
      <c r="W102" s="381"/>
      <c r="X102" s="364"/>
      <c r="Y102" s="381"/>
    </row>
    <row r="103" spans="1:28" s="261" customFormat="1" ht="15.75" customHeight="1" x14ac:dyDescent="0.3">
      <c r="A103" s="390"/>
      <c r="B103" s="391"/>
      <c r="C103" s="391"/>
      <c r="D103" s="391"/>
      <c r="E103" s="390"/>
      <c r="F103" s="392"/>
      <c r="G103" s="393"/>
      <c r="H103" s="392"/>
      <c r="I103" s="392"/>
      <c r="J103" s="392"/>
      <c r="K103" s="392"/>
      <c r="L103" s="392"/>
      <c r="M103" s="392"/>
      <c r="N103" s="392"/>
      <c r="O103" s="392"/>
      <c r="P103" s="392"/>
      <c r="Q103" s="392"/>
      <c r="R103" s="392"/>
      <c r="S103" s="392"/>
      <c r="T103" s="392"/>
      <c r="U103" s="392"/>
      <c r="V103" s="392"/>
      <c r="W103" s="392"/>
      <c r="X103" s="392"/>
      <c r="Y103" s="392"/>
      <c r="Z103" s="394"/>
      <c r="AA103" s="395"/>
      <c r="AB103" s="395"/>
    </row>
  </sheetData>
  <mergeCells count="36">
    <mergeCell ref="W5:Y5"/>
    <mergeCell ref="R1:Y1"/>
    <mergeCell ref="R2:Y2"/>
    <mergeCell ref="A3:Y3"/>
    <mergeCell ref="A4:Y4"/>
    <mergeCell ref="A1:B2"/>
    <mergeCell ref="A6:A10"/>
    <mergeCell ref="B6:B10"/>
    <mergeCell ref="C6:C10"/>
    <mergeCell ref="D6:D10"/>
    <mergeCell ref="E6:E10"/>
    <mergeCell ref="F6:G8"/>
    <mergeCell ref="H6:H10"/>
    <mergeCell ref="I6:I10"/>
    <mergeCell ref="J6:O7"/>
    <mergeCell ref="P6:U7"/>
    <mergeCell ref="F9:F10"/>
    <mergeCell ref="G9:G10"/>
    <mergeCell ref="R9:R10"/>
    <mergeCell ref="S9:S10"/>
    <mergeCell ref="V6:V10"/>
    <mergeCell ref="W6:W10"/>
    <mergeCell ref="X6:X10"/>
    <mergeCell ref="Y6:Y10"/>
    <mergeCell ref="J8:J10"/>
    <mergeCell ref="K8:M8"/>
    <mergeCell ref="N8:N10"/>
    <mergeCell ref="O8:O10"/>
    <mergeCell ref="P8:P10"/>
    <mergeCell ref="Q8:S8"/>
    <mergeCell ref="T8:T10"/>
    <mergeCell ref="U8:U10"/>
    <mergeCell ref="K9:K10"/>
    <mergeCell ref="L9:L10"/>
    <mergeCell ref="M9:M10"/>
    <mergeCell ref="Q9:Q10"/>
  </mergeCells>
  <pageMargins left="0.25" right="0.15" top="0.75" bottom="0.75" header="0.3" footer="0.3"/>
  <pageSetup paperSize="9" scale="25" orientation="landscape" r:id="rId1"/>
  <rowBreaks count="1" manualBreakCount="1">
    <brk id="54" max="26" man="1"/>
  </rowBreaks>
</worksheet>
</file>

<file path=xl/worksheets/sheet2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A1:L13"/>
  <sheetViews>
    <sheetView tabSelected="1" view="pageBreakPreview" zoomScale="60" zoomScaleNormal="100" workbookViewId="0">
      <selection activeCell="R6" sqref="R6"/>
    </sheetView>
  </sheetViews>
  <sheetFormatPr defaultColWidth="9" defaultRowHeight="15.6" x14ac:dyDescent="0.3"/>
  <cols>
    <col min="1" max="1" width="4.796875" style="1" customWidth="1"/>
    <col min="2" max="2" width="20.59765625" style="1" customWidth="1"/>
    <col min="3" max="12" width="10.796875" style="1" customWidth="1"/>
    <col min="13" max="16384" width="9" style="1"/>
  </cols>
  <sheetData>
    <row r="1" spans="1:12" x14ac:dyDescent="0.3">
      <c r="L1" s="43" t="s">
        <v>117</v>
      </c>
    </row>
    <row r="2" spans="1:12" ht="31.8" customHeight="1" x14ac:dyDescent="0.3">
      <c r="A2" s="539" t="s">
        <v>239</v>
      </c>
      <c r="B2" s="539"/>
      <c r="C2" s="539"/>
      <c r="D2" s="539"/>
      <c r="E2" s="539"/>
      <c r="F2" s="539"/>
      <c r="G2" s="539"/>
      <c r="H2" s="539"/>
      <c r="I2" s="539"/>
      <c r="J2" s="539"/>
      <c r="K2" s="539"/>
      <c r="L2" s="539"/>
    </row>
    <row r="3" spans="1:12" ht="30.6" customHeight="1" x14ac:dyDescent="0.3">
      <c r="A3" s="540" t="s">
        <v>632</v>
      </c>
      <c r="B3" s="540"/>
      <c r="C3" s="540"/>
      <c r="D3" s="540"/>
      <c r="E3" s="540"/>
      <c r="F3" s="540"/>
      <c r="G3" s="540"/>
      <c r="H3" s="540"/>
      <c r="I3" s="540"/>
      <c r="J3" s="540"/>
      <c r="K3" s="540"/>
      <c r="L3" s="540"/>
    </row>
    <row r="4" spans="1:12" x14ac:dyDescent="0.3">
      <c r="L4" s="44" t="s">
        <v>237</v>
      </c>
    </row>
    <row r="5" spans="1:12" ht="19.5" customHeight="1" x14ac:dyDescent="0.3">
      <c r="A5" s="425" t="s">
        <v>1</v>
      </c>
      <c r="B5" s="425" t="s">
        <v>118</v>
      </c>
      <c r="C5" s="425" t="s">
        <v>242</v>
      </c>
      <c r="D5" s="425" t="s">
        <v>240</v>
      </c>
      <c r="E5" s="425"/>
      <c r="F5" s="425"/>
      <c r="G5" s="425"/>
      <c r="H5" s="425" t="s">
        <v>241</v>
      </c>
      <c r="I5" s="425"/>
      <c r="J5" s="425"/>
      <c r="K5" s="425"/>
      <c r="L5" s="425" t="s">
        <v>243</v>
      </c>
    </row>
    <row r="6" spans="1:12" ht="30.75" customHeight="1" x14ac:dyDescent="0.3">
      <c r="A6" s="425"/>
      <c r="B6" s="425"/>
      <c r="C6" s="425"/>
      <c r="D6" s="425" t="s">
        <v>119</v>
      </c>
      <c r="E6" s="425"/>
      <c r="F6" s="425" t="s">
        <v>120</v>
      </c>
      <c r="G6" s="425" t="s">
        <v>121</v>
      </c>
      <c r="H6" s="425" t="s">
        <v>119</v>
      </c>
      <c r="I6" s="425"/>
      <c r="J6" s="425" t="s">
        <v>120</v>
      </c>
      <c r="K6" s="425" t="s">
        <v>121</v>
      </c>
      <c r="L6" s="425"/>
    </row>
    <row r="7" spans="1:12" ht="68.25" customHeight="1" x14ac:dyDescent="0.3">
      <c r="A7" s="425"/>
      <c r="B7" s="425"/>
      <c r="C7" s="425"/>
      <c r="D7" s="45" t="s">
        <v>86</v>
      </c>
      <c r="E7" s="45" t="s">
        <v>177</v>
      </c>
      <c r="F7" s="425"/>
      <c r="G7" s="425"/>
      <c r="H7" s="45" t="s">
        <v>86</v>
      </c>
      <c r="I7" s="45" t="s">
        <v>177</v>
      </c>
      <c r="J7" s="425"/>
      <c r="K7" s="425"/>
      <c r="L7" s="425"/>
    </row>
    <row r="8" spans="1:12" x14ac:dyDescent="0.3">
      <c r="A8" s="45" t="s">
        <v>7</v>
      </c>
      <c r="B8" s="45" t="s">
        <v>8</v>
      </c>
      <c r="C8" s="45">
        <v>1</v>
      </c>
      <c r="D8" s="45">
        <v>2</v>
      </c>
      <c r="E8" s="45">
        <v>3</v>
      </c>
      <c r="F8" s="45">
        <v>4</v>
      </c>
      <c r="G8" s="45" t="s">
        <v>122</v>
      </c>
      <c r="H8" s="45">
        <v>6</v>
      </c>
      <c r="I8" s="45">
        <v>7</v>
      </c>
      <c r="J8" s="45">
        <v>8</v>
      </c>
      <c r="K8" s="45" t="s">
        <v>123</v>
      </c>
      <c r="L8" s="45" t="s">
        <v>124</v>
      </c>
    </row>
    <row r="9" spans="1:12" x14ac:dyDescent="0.3">
      <c r="A9" s="24">
        <v>1</v>
      </c>
      <c r="B9" s="41" t="s">
        <v>169</v>
      </c>
      <c r="C9" s="42">
        <v>25044</v>
      </c>
      <c r="D9" s="42"/>
      <c r="E9" s="42"/>
      <c r="F9" s="42"/>
      <c r="G9" s="42"/>
      <c r="H9" s="42">
        <v>0</v>
      </c>
      <c r="I9" s="42"/>
      <c r="J9" s="42">
        <f>8000+2994</f>
        <v>10994</v>
      </c>
      <c r="K9" s="42">
        <f>+H9-J9</f>
        <v>-10994</v>
      </c>
      <c r="L9" s="42">
        <f>+C9+H9-J9</f>
        <v>14050</v>
      </c>
    </row>
    <row r="10" spans="1:12" x14ac:dyDescent="0.3">
      <c r="A10" s="24">
        <v>2</v>
      </c>
      <c r="B10" s="41" t="s">
        <v>170</v>
      </c>
      <c r="C10" s="269">
        <v>7936.5</v>
      </c>
      <c r="D10" s="42"/>
      <c r="E10" s="42"/>
      <c r="F10" s="42"/>
      <c r="G10" s="42"/>
      <c r="H10" s="42">
        <v>0</v>
      </c>
      <c r="I10" s="42"/>
      <c r="J10" s="42"/>
      <c r="K10" s="42">
        <f t="shared" ref="K10:K12" si="0">+H10-J10</f>
        <v>0</v>
      </c>
      <c r="L10" s="269">
        <f t="shared" ref="L10:L12" si="1">+C10+H10-J10</f>
        <v>7936.5</v>
      </c>
    </row>
    <row r="11" spans="1:12" x14ac:dyDescent="0.3">
      <c r="A11" s="24">
        <v>3</v>
      </c>
      <c r="B11" s="41" t="s">
        <v>171</v>
      </c>
      <c r="C11" s="42">
        <v>9951</v>
      </c>
      <c r="D11" s="42"/>
      <c r="E11" s="42"/>
      <c r="F11" s="42"/>
      <c r="G11" s="42"/>
      <c r="H11" s="42">
        <v>0</v>
      </c>
      <c r="I11" s="42"/>
      <c r="J11" s="42"/>
      <c r="K11" s="42">
        <f t="shared" si="0"/>
        <v>0</v>
      </c>
      <c r="L11" s="42">
        <f t="shared" si="1"/>
        <v>9951</v>
      </c>
    </row>
    <row r="12" spans="1:12" x14ac:dyDescent="0.3">
      <c r="A12" s="24">
        <v>4</v>
      </c>
      <c r="B12" s="41" t="s">
        <v>162</v>
      </c>
      <c r="C12" s="42">
        <v>32236</v>
      </c>
      <c r="D12" s="42"/>
      <c r="E12" s="42"/>
      <c r="F12" s="42"/>
      <c r="G12" s="42"/>
      <c r="H12" s="42">
        <v>0</v>
      </c>
      <c r="I12" s="42"/>
      <c r="J12" s="42">
        <v>600</v>
      </c>
      <c r="K12" s="42">
        <f t="shared" si="0"/>
        <v>-600</v>
      </c>
      <c r="L12" s="42">
        <f t="shared" si="1"/>
        <v>31636</v>
      </c>
    </row>
    <row r="13" spans="1:12" s="46" customFormat="1" x14ac:dyDescent="0.3">
      <c r="A13" s="47"/>
      <c r="B13" s="48" t="s">
        <v>172</v>
      </c>
      <c r="C13" s="268">
        <f t="shared" ref="C13:L13" si="2">SUM(C9:C12)</f>
        <v>75167.5</v>
      </c>
      <c r="D13" s="268">
        <f t="shared" si="2"/>
        <v>0</v>
      </c>
      <c r="E13" s="268">
        <f t="shared" si="2"/>
        <v>0</v>
      </c>
      <c r="F13" s="268">
        <f t="shared" si="2"/>
        <v>0</v>
      </c>
      <c r="G13" s="268">
        <f t="shared" si="2"/>
        <v>0</v>
      </c>
      <c r="H13" s="268">
        <f t="shared" si="2"/>
        <v>0</v>
      </c>
      <c r="I13" s="268">
        <f t="shared" si="2"/>
        <v>0</v>
      </c>
      <c r="J13" s="49">
        <f t="shared" si="2"/>
        <v>11594</v>
      </c>
      <c r="K13" s="49">
        <f t="shared" si="2"/>
        <v>-11594</v>
      </c>
      <c r="L13" s="268">
        <f t="shared" si="2"/>
        <v>63573.5</v>
      </c>
    </row>
  </sheetData>
  <mergeCells count="14">
    <mergeCell ref="A2:L2"/>
    <mergeCell ref="A3:L3"/>
    <mergeCell ref="J6:J7"/>
    <mergeCell ref="K6:K7"/>
    <mergeCell ref="A5:A7"/>
    <mergeCell ref="B5:B7"/>
    <mergeCell ref="C5:C7"/>
    <mergeCell ref="D5:G5"/>
    <mergeCell ref="H5:K5"/>
    <mergeCell ref="L5:L7"/>
    <mergeCell ref="D6:E6"/>
    <mergeCell ref="F6:F7"/>
    <mergeCell ref="G6:G7"/>
    <mergeCell ref="H6:I6"/>
  </mergeCells>
  <pageMargins left="0.2" right="0.2"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
  <sheetViews>
    <sheetView workbookViewId="0"/>
  </sheetViews>
  <sheetFormatPr defaultRowHeight="15.6" x14ac:dyDescent="0.3"/>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
  <sheetViews>
    <sheetView workbookViewId="0"/>
  </sheetViews>
  <sheetFormatPr defaultRowHeight="15.6" x14ac:dyDescent="0.3"/>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
  <sheetViews>
    <sheetView workbookViewId="0"/>
  </sheetViews>
  <sheetFormatPr defaultRowHeight="15.6" x14ac:dyDescent="0.3"/>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
  <sheetViews>
    <sheetView workbookViewId="0"/>
  </sheetViews>
  <sheetFormatPr defaultRowHeight="15.6" x14ac:dyDescent="0.3"/>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
  <sheetViews>
    <sheetView workbookViewId="0"/>
  </sheetViews>
  <sheetFormatPr defaultRowHeight="15.6" x14ac:dyDescent="0.3"/>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
  <sheetViews>
    <sheetView workbookViewId="0"/>
  </sheetViews>
  <sheetFormatPr defaultRowHeight="15.6" x14ac:dyDescent="0.3"/>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
  <sheetViews>
    <sheetView workbookViewId="0"/>
  </sheetViews>
  <sheetFormatPr defaultRowHeight="15.6" x14ac:dyDescent="0.3"/>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
  <sheetViews>
    <sheetView workbookViewId="0"/>
  </sheetViews>
  <sheetFormatPr defaultRowHeight="15.6" x14ac:dyDescent="0.3"/>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
  <sheetViews>
    <sheetView workbookViewId="0"/>
  </sheetViews>
  <sheetFormatPr defaultRowHeight="15.6" x14ac:dyDescent="0.3"/>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
  <sheetViews>
    <sheetView workbookViewId="0"/>
  </sheetViews>
  <sheetFormatPr defaultRowHeight="15.6" x14ac:dyDescent="0.3"/>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
  <sheetViews>
    <sheetView workbookViewId="0"/>
  </sheetViews>
  <sheetFormatPr defaultRowHeight="15.6"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
  <sheetViews>
    <sheetView workbookViewId="0"/>
  </sheetViews>
  <sheetFormatPr defaultRowHeight="15.6" x14ac:dyDescent="0.3"/>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
  <sheetViews>
    <sheetView workbookViewId="0"/>
  </sheetViews>
  <sheetFormatPr defaultRowHeight="15.6" x14ac:dyDescent="0.3"/>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
  <sheetViews>
    <sheetView workbookViewId="0"/>
  </sheetViews>
  <sheetFormatPr defaultRowHeight="15.6" x14ac:dyDescent="0.3"/>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
  <sheetViews>
    <sheetView workbookViewId="0"/>
  </sheetViews>
  <sheetFormatPr defaultRowHeight="15.6" x14ac:dyDescent="0.3"/>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
  <sheetViews>
    <sheetView workbookViewId="0"/>
  </sheetViews>
  <sheetFormatPr defaultRowHeight="15.6" x14ac:dyDescent="0.3"/>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
  <sheetViews>
    <sheetView workbookViewId="0"/>
  </sheetViews>
  <sheetFormatPr defaultRowHeight="15.6" x14ac:dyDescent="0.3"/>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
  <sheetViews>
    <sheetView workbookViewId="0"/>
  </sheetViews>
  <sheetFormatPr defaultRowHeight="15.6" x14ac:dyDescent="0.3"/>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
  <sheetViews>
    <sheetView workbookViewId="0"/>
  </sheetViews>
  <sheetFormatPr defaultRowHeight="15.6" x14ac:dyDescent="0.3"/>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
  <sheetViews>
    <sheetView workbookViewId="0"/>
  </sheetViews>
  <sheetFormatPr defaultRowHeight="15.6" x14ac:dyDescent="0.3"/>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A1"/>
  <sheetViews>
    <sheetView workbookViewId="0"/>
  </sheetViews>
  <sheetFormatPr defaultRowHeight="15.6" x14ac:dyDescent="0.3"/>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
  <sheetViews>
    <sheetView workbookViewId="0"/>
  </sheetViews>
  <sheetFormatPr defaultRowHeight="15.6"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
  <sheetViews>
    <sheetView workbookViewId="0"/>
  </sheetViews>
  <sheetFormatPr defaultRowHeight="15.6" x14ac:dyDescent="0.3"/>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A1"/>
  <sheetViews>
    <sheetView workbookViewId="0"/>
  </sheetViews>
  <sheetFormatPr defaultRowHeight="15.6" x14ac:dyDescent="0.3"/>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
  <sheetViews>
    <sheetView workbookViewId="0"/>
  </sheetViews>
  <sheetFormatPr defaultRowHeight="15.6" x14ac:dyDescent="0.3"/>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A1"/>
  <sheetViews>
    <sheetView workbookViewId="0"/>
  </sheetViews>
  <sheetFormatPr defaultRowHeight="15.6" x14ac:dyDescent="0.3"/>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dimension ref="A1"/>
  <sheetViews>
    <sheetView workbookViewId="0"/>
  </sheetViews>
  <sheetFormatPr defaultRowHeight="15.6" x14ac:dyDescent="0.3"/>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
  <sheetViews>
    <sheetView workbookViewId="0"/>
  </sheetViews>
  <sheetFormatPr defaultRowHeight="15.6" x14ac:dyDescent="0.3"/>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dimension ref="A1"/>
  <sheetViews>
    <sheetView workbookViewId="0"/>
  </sheetViews>
  <sheetFormatPr defaultRowHeight="15.6" x14ac:dyDescent="0.3"/>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dimension ref="A1"/>
  <sheetViews>
    <sheetView workbookViewId="0"/>
  </sheetViews>
  <sheetFormatPr defaultRowHeight="15.6" x14ac:dyDescent="0.3"/>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dimension ref="A1"/>
  <sheetViews>
    <sheetView workbookViewId="0"/>
  </sheetViews>
  <sheetFormatPr defaultRowHeight="15.6" x14ac:dyDescent="0.3"/>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dimension ref="A1"/>
  <sheetViews>
    <sheetView workbookViewId="0"/>
  </sheetViews>
  <sheetFormatPr defaultRowHeight="15.6" x14ac:dyDescent="0.3"/>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dimension ref="A1"/>
  <sheetViews>
    <sheetView workbookViewId="0"/>
  </sheetViews>
  <sheetFormatPr defaultRowHeight="15.6"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
  <sheetViews>
    <sheetView workbookViewId="0"/>
  </sheetViews>
  <sheetFormatPr defaultRowHeight="15.6" x14ac:dyDescent="0.3"/>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dimension ref="A1"/>
  <sheetViews>
    <sheetView workbookViewId="0"/>
  </sheetViews>
  <sheetFormatPr defaultRowHeight="15.6" x14ac:dyDescent="0.3"/>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dimension ref="A1"/>
  <sheetViews>
    <sheetView workbookViewId="0"/>
  </sheetViews>
  <sheetFormatPr defaultRowHeight="15.6" x14ac:dyDescent="0.3"/>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dimension ref="A1"/>
  <sheetViews>
    <sheetView workbookViewId="0"/>
  </sheetViews>
  <sheetFormatPr defaultRowHeight="15.6" x14ac:dyDescent="0.3"/>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dimension ref="A1"/>
  <sheetViews>
    <sheetView workbookViewId="0"/>
  </sheetViews>
  <sheetFormatPr defaultRowHeight="15.6" x14ac:dyDescent="0.3"/>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dimension ref="A1"/>
  <sheetViews>
    <sheetView workbookViewId="0"/>
  </sheetViews>
  <sheetFormatPr defaultRowHeight="15.6" x14ac:dyDescent="0.3"/>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dimension ref="A1"/>
  <sheetViews>
    <sheetView workbookViewId="0"/>
  </sheetViews>
  <sheetFormatPr defaultRowHeight="15.6" x14ac:dyDescent="0.3"/>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dimension ref="A1"/>
  <sheetViews>
    <sheetView workbookViewId="0"/>
  </sheetViews>
  <sheetFormatPr defaultRowHeight="15.6" x14ac:dyDescent="0.3"/>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dimension ref="A1"/>
  <sheetViews>
    <sheetView workbookViewId="0"/>
  </sheetViews>
  <sheetFormatPr defaultRowHeight="15.6" x14ac:dyDescent="0.3"/>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dimension ref="A1"/>
  <sheetViews>
    <sheetView workbookViewId="0"/>
  </sheetViews>
  <sheetFormatPr defaultRowHeight="15.6" x14ac:dyDescent="0.3"/>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dimension ref="A1"/>
  <sheetViews>
    <sheetView workbookViewId="0"/>
  </sheetViews>
  <sheetFormatPr defaultRowHeight="15.6"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
  <sheetViews>
    <sheetView workbookViewId="0"/>
  </sheetViews>
  <sheetFormatPr defaultRowHeight="15.6" x14ac:dyDescent="0.3"/>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dimension ref="A1"/>
  <sheetViews>
    <sheetView workbookViewId="0"/>
  </sheetViews>
  <sheetFormatPr defaultRowHeight="15.6" x14ac:dyDescent="0.3"/>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dimension ref="A1"/>
  <sheetViews>
    <sheetView workbookViewId="0"/>
  </sheetViews>
  <sheetFormatPr defaultRowHeight="15.6" x14ac:dyDescent="0.3"/>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dimension ref="A1"/>
  <sheetViews>
    <sheetView workbookViewId="0"/>
  </sheetViews>
  <sheetFormatPr defaultRowHeight="15.6" x14ac:dyDescent="0.3"/>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dimension ref="A1"/>
  <sheetViews>
    <sheetView workbookViewId="0"/>
  </sheetViews>
  <sheetFormatPr defaultRowHeight="15.6" x14ac:dyDescent="0.3"/>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dimension ref="A1"/>
  <sheetViews>
    <sheetView workbookViewId="0"/>
  </sheetViews>
  <sheetFormatPr defaultRowHeight="15.6" x14ac:dyDescent="0.3"/>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dimension ref="A1"/>
  <sheetViews>
    <sheetView workbookViewId="0"/>
  </sheetViews>
  <sheetFormatPr defaultRowHeight="15.6" x14ac:dyDescent="0.3"/>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dimension ref="A1"/>
  <sheetViews>
    <sheetView workbookViewId="0"/>
  </sheetViews>
  <sheetFormatPr defaultRowHeight="15.6" x14ac:dyDescent="0.3"/>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dimension ref="A1"/>
  <sheetViews>
    <sheetView workbookViewId="0"/>
  </sheetViews>
  <sheetFormatPr defaultRowHeight="15.6" x14ac:dyDescent="0.3"/>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dimension ref="A1"/>
  <sheetViews>
    <sheetView workbookViewId="0"/>
  </sheetViews>
  <sheetFormatPr defaultRowHeight="15.6" x14ac:dyDescent="0.3"/>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dimension ref="A1"/>
  <sheetViews>
    <sheetView workbookViewId="0"/>
  </sheetViews>
  <sheetFormatPr defaultRowHeight="15.6"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
  <sheetViews>
    <sheetView workbookViewId="0"/>
  </sheetViews>
  <sheetFormatPr defaultRowHeight="15.6" x14ac:dyDescent="0.3"/>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dimension ref="A1"/>
  <sheetViews>
    <sheetView workbookViewId="0"/>
  </sheetViews>
  <sheetFormatPr defaultRowHeight="15.6" x14ac:dyDescent="0.3"/>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dimension ref="A1"/>
  <sheetViews>
    <sheetView workbookViewId="0"/>
  </sheetViews>
  <sheetFormatPr defaultRowHeight="15.6" x14ac:dyDescent="0.3"/>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dimension ref="A1"/>
  <sheetViews>
    <sheetView workbookViewId="0"/>
  </sheetViews>
  <sheetFormatPr defaultRowHeight="15.6" x14ac:dyDescent="0.3"/>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dimension ref="A1"/>
  <sheetViews>
    <sheetView workbookViewId="0"/>
  </sheetViews>
  <sheetFormatPr defaultRowHeight="15.6" x14ac:dyDescent="0.3"/>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dimension ref="A1"/>
  <sheetViews>
    <sheetView workbookViewId="0"/>
  </sheetViews>
  <sheetFormatPr defaultRowHeight="15.6" x14ac:dyDescent="0.3"/>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dimension ref="A1"/>
  <sheetViews>
    <sheetView workbookViewId="0"/>
  </sheetViews>
  <sheetFormatPr defaultRowHeight="15.6" x14ac:dyDescent="0.3"/>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dimension ref="A1"/>
  <sheetViews>
    <sheetView workbookViewId="0"/>
  </sheetViews>
  <sheetFormatPr defaultRowHeight="15.6" x14ac:dyDescent="0.3"/>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dimension ref="A1"/>
  <sheetViews>
    <sheetView workbookViewId="0"/>
  </sheetViews>
  <sheetFormatPr defaultRowHeight="15.6" x14ac:dyDescent="0.3"/>
  <sheetData/>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dimension ref="A1"/>
  <sheetViews>
    <sheetView workbookViewId="0"/>
  </sheetViews>
  <sheetFormatPr defaultRowHeight="15.6" x14ac:dyDescent="0.3"/>
  <sheetData/>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dimension ref="A1"/>
  <sheetViews>
    <sheetView workbookViewId="0"/>
  </sheetViews>
  <sheetFormatPr defaultRowHeight="15.6"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
  <sheetViews>
    <sheetView workbookViewId="0"/>
  </sheetViews>
  <sheetFormatPr defaultRowHeight="15.6" x14ac:dyDescent="0.3"/>
  <sheetData/>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dimension ref="A1"/>
  <sheetViews>
    <sheetView workbookViewId="0"/>
  </sheetViews>
  <sheetFormatPr defaultRowHeight="15.6" x14ac:dyDescent="0.3"/>
  <sheetData/>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dimension ref="A1"/>
  <sheetViews>
    <sheetView workbookViewId="0"/>
  </sheetViews>
  <sheetFormatPr defaultRowHeight="15.6" x14ac:dyDescent="0.3"/>
  <sheetData/>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dimension ref="A1"/>
  <sheetViews>
    <sheetView workbookViewId="0"/>
  </sheetViews>
  <sheetFormatPr defaultRowHeight="15.6" x14ac:dyDescent="0.3"/>
  <sheetData/>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dimension ref="A1"/>
  <sheetViews>
    <sheetView workbookViewId="0"/>
  </sheetViews>
  <sheetFormatPr defaultRowHeight="15.6" x14ac:dyDescent="0.3"/>
  <sheetData/>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dimension ref="A1"/>
  <sheetViews>
    <sheetView workbookViewId="0"/>
  </sheetViews>
  <sheetFormatPr defaultRowHeight="15.6" x14ac:dyDescent="0.3"/>
  <sheetData/>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dimension ref="A1"/>
  <sheetViews>
    <sheetView workbookViewId="0"/>
  </sheetViews>
  <sheetFormatPr defaultRowHeight="15.6" x14ac:dyDescent="0.3"/>
  <sheetData/>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dimension ref="A1"/>
  <sheetViews>
    <sheetView workbookViewId="0"/>
  </sheetViews>
  <sheetFormatPr defaultRowHeight="15.6" x14ac:dyDescent="0.3"/>
  <sheetData/>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dimension ref="A1"/>
  <sheetViews>
    <sheetView workbookViewId="0"/>
  </sheetViews>
  <sheetFormatPr defaultRowHeight="15.6" x14ac:dyDescent="0.3"/>
  <sheetData/>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dimension ref="A1"/>
  <sheetViews>
    <sheetView workbookViewId="0"/>
  </sheetViews>
  <sheetFormatPr defaultRowHeight="15.6" x14ac:dyDescent="0.3"/>
  <sheetData/>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dimension ref="A1"/>
  <sheetViews>
    <sheetView workbookViewId="0"/>
  </sheetViews>
  <sheetFormatPr defaultRowHeight="15.6"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'48'!chuong_phuluc_48</vt:lpstr>
      <vt:lpstr>'48'!chuong_phuluc_48_name</vt:lpstr>
      <vt:lpstr>'49'!chuong_phuluc_49</vt:lpstr>
      <vt:lpstr>'49'!chuong_phuluc_49_name</vt:lpstr>
      <vt:lpstr>'50'!chuong_phuluc_50</vt:lpstr>
      <vt:lpstr>'52'!chuong_phuluc_52_name</vt:lpstr>
      <vt:lpstr>'53'!chuong_phuluc_53</vt:lpstr>
      <vt:lpstr>'53'!chuong_phuluc_53_name</vt:lpstr>
      <vt:lpstr>'54'!chuong_phuluc_54</vt:lpstr>
      <vt:lpstr>'57'!chuong_phuluc_57</vt:lpstr>
      <vt:lpstr>'57'!chuong_phuluc_57_name</vt:lpstr>
      <vt:lpstr>'58'!chuong_phuluc_58</vt:lpstr>
      <vt:lpstr>'59'!chuong_phuluc_59</vt:lpstr>
      <vt:lpstr>'59'!chuong_phuluc_59_name</vt:lpstr>
      <vt:lpstr>'60'!chuong_phuluc_60</vt:lpstr>
      <vt:lpstr>'60'!chuong_phuluc_60_name</vt:lpstr>
      <vt:lpstr>'62'!chuong_phuluc_62</vt:lpstr>
      <vt:lpstr>'62'!chuong_phuluc_62_name</vt:lpstr>
      <vt:lpstr>'63'!chuong_phuluc_63</vt:lpstr>
      <vt:lpstr>'63'!chuong_phuluc_63_name</vt:lpstr>
      <vt:lpstr>'48'!Print_Titles</vt:lpstr>
      <vt:lpstr>'49'!Print_Titles</vt:lpstr>
      <vt:lpstr>'50'!Print_Titles</vt:lpstr>
      <vt:lpstr>'51'!Print_Titles</vt:lpstr>
      <vt:lpstr>'52'!Print_Titles</vt:lpstr>
      <vt:lpstr>'56'!Print_Titles</vt:lpstr>
      <vt:lpstr>'57'!Print_Titles</vt:lpstr>
      <vt:lpstr>'58'!Print_Titles</vt:lpstr>
      <vt:lpstr>'60'!Print_Titles</vt:lpstr>
      <vt:lpstr>'62'!Print_Titles</vt:lpstr>
      <vt:lpstr>'63'!Print_Titles</vt:lpstr>
      <vt:lpstr>'52'!tvpllink_orzgiqxtpn_28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User</cp:lastModifiedBy>
  <cp:lastPrinted>2026-06-16T04:45:58Z</cp:lastPrinted>
  <dcterms:created xsi:type="dcterms:W3CDTF">2024-04-11T02:38:59Z</dcterms:created>
  <dcterms:modified xsi:type="dcterms:W3CDTF">2026-06-16T04:46:26Z</dcterms:modified>
</cp:coreProperties>
</file>